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sisekaitse-my.sharepoint.com/personal/epp_jalakas_sisekaitse_ee/Documents/SKA võistluste tulemused/2020/"/>
    </mc:Choice>
  </mc:AlternateContent>
  <bookViews>
    <workbookView xWindow="0" yWindow="0" windowWidth="23040" windowHeight="8484" firstSheet="8" activeTab="2"/>
  </bookViews>
  <sheets>
    <sheet name="MEHED JOOKSUKROSS" sheetId="12" r:id="rId1"/>
    <sheet name="NAISED JOOKSUKROSS" sheetId="1" r:id="rId2"/>
    <sheet name="KÕNDIJAD" sheetId="22" r:id="rId3"/>
    <sheet name="ORIENTEERUMINE" sheetId="13" r:id="rId4"/>
    <sheet name="LAMADES SURUMINE" sheetId="4" r:id="rId5"/>
    <sheet name="KORVPALL" sheetId="19" r:id="rId6"/>
    <sheet name="SKIERGO" sheetId="17" r:id="rId7"/>
    <sheet name="SÕUDMINE" sheetId="15" r:id="rId8"/>
    <sheet name="WATTBIKE" sheetId="16" r:id="rId9"/>
    <sheet name="PLANK" sheetId="20" r:id="rId10"/>
    <sheet name="SLACK" sheetId="21" r:id="rId11"/>
    <sheet name="KOHTUNIKUD" sheetId="11" r:id="rId12"/>
  </sheets>
  <definedNames>
    <definedName name="_xlnm._FilterDatabase" localSheetId="0" hidden="1">'MEHED JOOKSUKROSS'!$B$1:$E$35</definedName>
    <definedName name="_xlnm._FilterDatabase" localSheetId="1" hidden="1">'NAISED JOOKSUKROSS'!$B$1:$E$3</definedName>
    <definedName name="_xlnm._FilterDatabase" localSheetId="3" hidden="1">ORIENTEERUMINE!$B$1:$D$4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9" l="1"/>
  <c r="F13" i="20"/>
  <c r="F11" i="20"/>
  <c r="F18" i="20"/>
  <c r="A5" i="16"/>
  <c r="F15" i="20" l="1"/>
  <c r="F10" i="20"/>
  <c r="F16" i="20"/>
  <c r="F7" i="20"/>
  <c r="F4" i="20"/>
  <c r="F5" i="20"/>
  <c r="F3" i="20"/>
  <c r="F12" i="20"/>
  <c r="F9" i="20"/>
  <c r="F8" i="20"/>
  <c r="F14" i="20"/>
  <c r="F17" i="20"/>
  <c r="A3" i="20"/>
  <c r="A6" i="20"/>
  <c r="A7" i="20"/>
  <c r="A10" i="20"/>
  <c r="A11" i="20"/>
  <c r="A12" i="20"/>
  <c r="A5" i="20"/>
  <c r="A4" i="20"/>
  <c r="A8" i="20"/>
  <c r="A5" i="12" l="1"/>
  <c r="A42" i="12" l="1"/>
  <c r="A30" i="1" l="1"/>
  <c r="A9" i="12"/>
  <c r="A20" i="12"/>
  <c r="A7" i="1"/>
  <c r="A31" i="12"/>
  <c r="A18" i="12"/>
  <c r="A33" i="12"/>
  <c r="A50" i="12"/>
  <c r="A28" i="1"/>
  <c r="A40" i="1"/>
  <c r="A13" i="12"/>
  <c r="A30" i="12"/>
  <c r="A52" i="12"/>
  <c r="A26" i="12"/>
  <c r="A14" i="12"/>
  <c r="A41" i="12"/>
  <c r="A47" i="12"/>
  <c r="A60" i="12"/>
  <c r="A28" i="12"/>
  <c r="A10" i="12"/>
  <c r="A55" i="12"/>
  <c r="A49" i="12"/>
  <c r="A12" i="12"/>
  <c r="A48" i="12"/>
  <c r="A43" i="12"/>
  <c r="A58" i="12"/>
  <c r="A15" i="1"/>
  <c r="A59" i="12"/>
  <c r="A25" i="12"/>
  <c r="A24" i="12"/>
  <c r="A46" i="12"/>
  <c r="A37" i="12"/>
  <c r="A17" i="12"/>
  <c r="A54" i="12"/>
  <c r="A53" i="12"/>
  <c r="A7" i="21" l="1"/>
  <c r="A19" i="21"/>
  <c r="A18" i="21"/>
  <c r="A15" i="21"/>
  <c r="A6" i="21"/>
  <c r="A13" i="21"/>
  <c r="A9" i="21"/>
  <c r="A5" i="21"/>
  <c r="A16" i="21"/>
  <c r="A10" i="21"/>
  <c r="A11" i="21"/>
  <c r="A4" i="21"/>
  <c r="A12" i="21"/>
  <c r="A8" i="21"/>
  <c r="A17" i="21"/>
  <c r="A3" i="21"/>
  <c r="A14" i="21"/>
  <c r="F6" i="20"/>
  <c r="A9" i="20"/>
  <c r="F5" i="19"/>
  <c r="F3" i="19"/>
  <c r="F8" i="19"/>
  <c r="F4" i="19"/>
  <c r="F9" i="19"/>
  <c r="F7" i="19"/>
  <c r="F6" i="19"/>
  <c r="F12" i="19"/>
  <c r="F10" i="19"/>
  <c r="F13" i="19"/>
  <c r="F11" i="19"/>
  <c r="A7" i="19"/>
  <c r="A23" i="19"/>
  <c r="A11" i="19"/>
  <c r="A21" i="19"/>
  <c r="A17" i="19"/>
  <c r="A9" i="19"/>
  <c r="A8" i="19"/>
  <c r="A5" i="19"/>
  <c r="A3" i="19"/>
  <c r="A14" i="19"/>
  <c r="A18" i="19"/>
  <c r="A19" i="19"/>
  <c r="A15" i="19"/>
  <c r="A16" i="19"/>
  <c r="A12" i="19"/>
  <c r="A13" i="19"/>
  <c r="A20" i="19"/>
  <c r="A4" i="19"/>
  <c r="A6" i="19"/>
  <c r="A24" i="19"/>
  <c r="A22" i="19"/>
  <c r="A25" i="19"/>
  <c r="A10" i="19"/>
  <c r="F8" i="17"/>
  <c r="F4" i="17"/>
  <c r="F7" i="17"/>
  <c r="F10" i="17"/>
  <c r="F15" i="17"/>
  <c r="F12" i="17"/>
  <c r="F14" i="17"/>
  <c r="F13" i="17"/>
  <c r="F9" i="17"/>
  <c r="A3" i="17"/>
  <c r="A8" i="17"/>
  <c r="F5" i="17"/>
  <c r="A4" i="17"/>
  <c r="F6" i="17"/>
  <c r="A6" i="17"/>
  <c r="F11" i="17"/>
  <c r="A5" i="17"/>
  <c r="F3" i="17"/>
  <c r="N12" i="17" s="1"/>
  <c r="A7" i="17"/>
  <c r="L5" i="17" s="1"/>
  <c r="F5" i="16"/>
  <c r="F7" i="16"/>
  <c r="A3" i="16"/>
  <c r="F8" i="16"/>
  <c r="A12" i="16"/>
  <c r="F9" i="16"/>
  <c r="A17" i="16"/>
  <c r="F13" i="16"/>
  <c r="A7" i="16"/>
  <c r="F6" i="16"/>
  <c r="A6" i="16"/>
  <c r="F14" i="16"/>
  <c r="A10" i="16"/>
  <c r="F4" i="16"/>
  <c r="A14" i="16"/>
  <c r="F15" i="16"/>
  <c r="A9" i="16"/>
  <c r="F19" i="16"/>
  <c r="F12" i="16"/>
  <c r="A4" i="16"/>
  <c r="F18" i="16"/>
  <c r="A13" i="16"/>
  <c r="F11" i="16"/>
  <c r="A15" i="16"/>
  <c r="F3" i="16"/>
  <c r="A8" i="16"/>
  <c r="F17" i="16"/>
  <c r="A11" i="16"/>
  <c r="F16" i="16"/>
  <c r="A16" i="16"/>
  <c r="F10" i="16"/>
  <c r="A18" i="16"/>
  <c r="F17" i="15"/>
  <c r="F3" i="15"/>
  <c r="F20" i="15"/>
  <c r="F16" i="15"/>
  <c r="F9" i="15"/>
  <c r="F18" i="15"/>
  <c r="F7" i="15"/>
  <c r="F5" i="15"/>
  <c r="F21" i="15"/>
  <c r="F14" i="15"/>
  <c r="F8" i="15"/>
  <c r="F19" i="15"/>
  <c r="F12" i="15"/>
  <c r="F13" i="15"/>
  <c r="F6" i="15"/>
  <c r="F4" i="15"/>
  <c r="F15" i="15"/>
  <c r="F11" i="15"/>
  <c r="F10" i="15"/>
  <c r="A23" i="15"/>
  <c r="A15" i="15"/>
  <c r="A8" i="15"/>
  <c r="A25" i="15"/>
  <c r="A21" i="15"/>
  <c r="A11" i="15"/>
  <c r="A6" i="15"/>
  <c r="A12" i="15"/>
  <c r="A14" i="15"/>
  <c r="A9" i="15"/>
  <c r="A18" i="15"/>
  <c r="A7" i="15"/>
  <c r="A3" i="15"/>
  <c r="A4" i="15"/>
  <c r="A10" i="15"/>
  <c r="A16" i="15"/>
  <c r="A19" i="15"/>
  <c r="A17" i="15"/>
  <c r="A5" i="15"/>
  <c r="A22" i="15"/>
  <c r="A24" i="15"/>
  <c r="A20" i="15"/>
  <c r="A13" i="15"/>
  <c r="M10" i="15"/>
  <c r="G9" i="4"/>
  <c r="G5" i="4"/>
  <c r="G8" i="4"/>
  <c r="G7" i="4"/>
  <c r="G4" i="4"/>
  <c r="G3" i="4"/>
  <c r="G10" i="4"/>
  <c r="G6" i="4"/>
  <c r="A4" i="4"/>
  <c r="A11" i="4"/>
  <c r="A3" i="4"/>
  <c r="A20" i="4"/>
  <c r="A34" i="4"/>
  <c r="A31" i="4"/>
  <c r="A12" i="4"/>
  <c r="A5" i="4"/>
  <c r="A23" i="4"/>
  <c r="A6" i="4"/>
  <c r="A28" i="4"/>
  <c r="A13" i="4"/>
  <c r="A17" i="4"/>
  <c r="A21" i="4"/>
  <c r="A22" i="4"/>
  <c r="A14" i="4"/>
  <c r="A18" i="4"/>
  <c r="A7" i="4"/>
  <c r="A8" i="4"/>
  <c r="A29" i="4"/>
  <c r="A30" i="4"/>
  <c r="A27" i="4"/>
  <c r="A15" i="4"/>
  <c r="A19" i="4"/>
  <c r="A33" i="4"/>
  <c r="A32" i="4"/>
  <c r="A24" i="4"/>
  <c r="A16" i="4"/>
  <c r="A10" i="4"/>
  <c r="A25" i="4"/>
  <c r="A26" i="4"/>
  <c r="A9" i="4"/>
  <c r="A5" i="13"/>
  <c r="A3" i="13"/>
  <c r="A2" i="13"/>
  <c r="A4" i="13"/>
  <c r="A38" i="12"/>
  <c r="A34" i="12"/>
  <c r="A7" i="12"/>
  <c r="A35" i="12"/>
  <c r="A45" i="12"/>
  <c r="A2" i="12"/>
  <c r="A40" i="12"/>
  <c r="A11" i="12"/>
  <c r="A29" i="12"/>
  <c r="A51" i="12"/>
  <c r="A22" i="12"/>
  <c r="A21" i="12"/>
  <c r="A44" i="12"/>
  <c r="A15" i="12"/>
  <c r="A19" i="12"/>
  <c r="A8" i="12"/>
  <c r="A27" i="12"/>
  <c r="A57" i="12"/>
  <c r="A23" i="12"/>
  <c r="A56" i="12"/>
  <c r="A32" i="12"/>
  <c r="A6" i="12"/>
  <c r="A36" i="12"/>
  <c r="A3" i="12"/>
  <c r="A16" i="12"/>
  <c r="A39" i="12"/>
  <c r="N7" i="19" l="1"/>
  <c r="N14" i="19"/>
  <c r="H3" i="13"/>
  <c r="H4" i="13"/>
  <c r="H5" i="13"/>
  <c r="M12" i="17"/>
  <c r="L11" i="17"/>
  <c r="N12" i="16"/>
  <c r="N10" i="16"/>
  <c r="M10" i="16"/>
  <c r="L6" i="17"/>
  <c r="N12" i="19"/>
  <c r="N12" i="15"/>
  <c r="L12" i="19"/>
  <c r="N13" i="19"/>
  <c r="N4" i="19"/>
  <c r="L6" i="19"/>
  <c r="M11" i="19"/>
  <c r="N5" i="19"/>
  <c r="M6" i="19"/>
  <c r="N11" i="19"/>
  <c r="M12" i="19"/>
  <c r="L13" i="19"/>
  <c r="N6" i="19"/>
  <c r="M13" i="19"/>
  <c r="L4" i="19"/>
  <c r="M4" i="19"/>
  <c r="L11" i="19"/>
  <c r="M10" i="17"/>
  <c r="N5" i="17"/>
  <c r="M6" i="17"/>
  <c r="N10" i="17"/>
  <c r="M11" i="17"/>
  <c r="L12" i="17"/>
  <c r="M5" i="17"/>
  <c r="L4" i="17"/>
  <c r="N11" i="17"/>
  <c r="N4" i="17"/>
  <c r="N6" i="17"/>
  <c r="M4" i="17"/>
  <c r="L10" i="17"/>
  <c r="N4" i="16"/>
  <c r="L11" i="16"/>
  <c r="N5" i="16"/>
  <c r="M6" i="16"/>
  <c r="M11" i="16"/>
  <c r="L12" i="16"/>
  <c r="L4" i="16"/>
  <c r="N6" i="16"/>
  <c r="M12" i="16"/>
  <c r="M4" i="16"/>
  <c r="L10" i="16"/>
  <c r="L5" i="15"/>
  <c r="L6" i="15"/>
  <c r="M5" i="15"/>
  <c r="N5" i="15"/>
  <c r="M6" i="15"/>
  <c r="N10" i="15"/>
  <c r="M11" i="15"/>
  <c r="L12" i="15"/>
  <c r="N4" i="15"/>
  <c r="L11" i="15"/>
  <c r="L4" i="15"/>
  <c r="N6" i="15"/>
  <c r="N11" i="15"/>
  <c r="M12" i="15"/>
  <c r="M4" i="15"/>
  <c r="L10" i="15"/>
  <c r="P10" i="4"/>
  <c r="O11" i="4"/>
  <c r="N11" i="4"/>
  <c r="O10" i="4"/>
  <c r="P12" i="4"/>
  <c r="N10" i="4"/>
  <c r="O12" i="4"/>
  <c r="P11" i="4"/>
  <c r="N12" i="4"/>
  <c r="P4" i="4"/>
  <c r="N5" i="4"/>
  <c r="O4" i="4"/>
  <c r="N4" i="4"/>
  <c r="P6" i="4"/>
  <c r="O6" i="4"/>
  <c r="P5" i="4"/>
  <c r="N6" i="4"/>
  <c r="O5" i="4"/>
  <c r="J3" i="12"/>
  <c r="K3" i="12"/>
  <c r="G3" i="13"/>
  <c r="G5" i="13"/>
  <c r="G4" i="13"/>
  <c r="L3" i="12"/>
  <c r="I3" i="12"/>
  <c r="A18" i="1"/>
  <c r="A29" i="1"/>
  <c r="A39" i="1"/>
  <c r="A41" i="1"/>
  <c r="A14" i="1"/>
  <c r="A42" i="1"/>
  <c r="A43" i="1"/>
  <c r="A17" i="1"/>
  <c r="A35" i="1"/>
  <c r="A27" i="1"/>
  <c r="A13" i="1"/>
  <c r="A12" i="1"/>
  <c r="A23" i="1"/>
  <c r="A33" i="1"/>
  <c r="A8" i="1"/>
  <c r="A11" i="1"/>
  <c r="A20" i="1"/>
  <c r="A21" i="1"/>
  <c r="A44" i="1"/>
  <c r="A16" i="1"/>
  <c r="A22" i="1"/>
  <c r="A9" i="1"/>
  <c r="A37" i="1"/>
  <c r="A38" i="1"/>
  <c r="A31" i="1"/>
  <c r="A24" i="1"/>
  <c r="A34" i="1"/>
  <c r="A10" i="1"/>
  <c r="A4" i="1"/>
  <c r="A5" i="1"/>
  <c r="A6" i="1"/>
  <c r="A25" i="1"/>
  <c r="A26" i="1"/>
  <c r="A3" i="1"/>
  <c r="A2" i="1"/>
  <c r="A36" i="1"/>
  <c r="A19" i="1"/>
  <c r="A32" i="1"/>
  <c r="K3" i="1" l="1"/>
  <c r="L3" i="1"/>
  <c r="K4" i="1"/>
  <c r="L4" i="1"/>
  <c r="K5" i="1"/>
  <c r="L5" i="1"/>
  <c r="I4" i="1"/>
  <c r="I3" i="1"/>
  <c r="J5" i="1"/>
  <c r="J4" i="1"/>
  <c r="I5" i="1"/>
  <c r="J3" i="1"/>
</calcChain>
</file>

<file path=xl/sharedStrings.xml><?xml version="1.0" encoding="utf-8"?>
<sst xmlns="http://schemas.openxmlformats.org/spreadsheetml/2006/main" count="1121" uniqueCount="420">
  <si>
    <t>Rank</t>
  </si>
  <si>
    <t>Eesnimi</t>
  </si>
  <si>
    <t>Perenimi</t>
  </si>
  <si>
    <t>Rühm</t>
  </si>
  <si>
    <t>Jooksukrossiaeg</t>
  </si>
  <si>
    <t>Aktiivus punktid</t>
  </si>
  <si>
    <t>TOP3</t>
  </si>
  <si>
    <t>Allain-Marco</t>
  </si>
  <si>
    <t>Anton</t>
  </si>
  <si>
    <t>PÄK</t>
  </si>
  <si>
    <t>-</t>
  </si>
  <si>
    <t>Koht</t>
  </si>
  <si>
    <t>Aeg</t>
  </si>
  <si>
    <t>Martin</t>
  </si>
  <si>
    <t>Loik</t>
  </si>
  <si>
    <t>Peeter</t>
  </si>
  <si>
    <t>Luga</t>
  </si>
  <si>
    <t>PPK</t>
  </si>
  <si>
    <t>Ingar</t>
  </si>
  <si>
    <t>Lehtla</t>
  </si>
  <si>
    <t xml:space="preserve">Ahti </t>
  </si>
  <si>
    <t>Liivak</t>
  </si>
  <si>
    <t>Freddie Anton</t>
  </si>
  <si>
    <t>Turulinn</t>
  </si>
  <si>
    <t>JK</t>
  </si>
  <si>
    <t>Üksuste vaheline punktiarvestus</t>
  </si>
  <si>
    <t>Ragnar</t>
  </si>
  <si>
    <t>Jõgi</t>
  </si>
  <si>
    <t>Nimetus</t>
  </si>
  <si>
    <t>Naiste punktid</t>
  </si>
  <si>
    <t xml:space="preserve">Meeste punktid </t>
  </si>
  <si>
    <t>Kõndiajte punktid</t>
  </si>
  <si>
    <t>Teised alad</t>
  </si>
  <si>
    <t>Kokku</t>
  </si>
  <si>
    <t>Robert</t>
  </si>
  <si>
    <t>Feofanov</t>
  </si>
  <si>
    <t>1.</t>
  </si>
  <si>
    <t>Tammoja</t>
  </si>
  <si>
    <t>2.</t>
  </si>
  <si>
    <t>Erko</t>
  </si>
  <si>
    <t>Ledjanov</t>
  </si>
  <si>
    <t>3.</t>
  </si>
  <si>
    <t xml:space="preserve">Joosep </t>
  </si>
  <si>
    <t>Keel</t>
  </si>
  <si>
    <t>4.</t>
  </si>
  <si>
    <t>FK</t>
  </si>
  <si>
    <t>Harle</t>
  </si>
  <si>
    <t>Lasarenko</t>
  </si>
  <si>
    <t>Loosi auhind</t>
  </si>
  <si>
    <t>5.</t>
  </si>
  <si>
    <t>Töötajad</t>
  </si>
  <si>
    <t>Andres</t>
  </si>
  <si>
    <t>Idnurm</t>
  </si>
  <si>
    <t>Alon</t>
  </si>
  <si>
    <t>Margens</t>
  </si>
  <si>
    <t>Jooksukrossi arvestus</t>
  </si>
  <si>
    <t>Magnus</t>
  </si>
  <si>
    <t>Aasumets</t>
  </si>
  <si>
    <t>Kokk</t>
  </si>
  <si>
    <t>Ilja</t>
  </si>
  <si>
    <t>Pukilas</t>
  </si>
  <si>
    <t>Robin</t>
  </si>
  <si>
    <t>Lepik</t>
  </si>
  <si>
    <t>Sander</t>
  </si>
  <si>
    <t>Laaneväli</t>
  </si>
  <si>
    <t>Amon-Re</t>
  </si>
  <si>
    <t>Niineorg</t>
  </si>
  <si>
    <t>Peep</t>
  </si>
  <si>
    <t>Kurm</t>
  </si>
  <si>
    <t>Mihkel</t>
  </si>
  <si>
    <t>Nikolai</t>
  </si>
  <si>
    <t>Oskar</t>
  </si>
  <si>
    <t>Liiber</t>
  </si>
  <si>
    <t>Henri</t>
  </si>
  <si>
    <t>Tiitus</t>
  </si>
  <si>
    <t>Janno Madis</t>
  </si>
  <si>
    <t>Paalberg</t>
  </si>
  <si>
    <t>Madis Joosep</t>
  </si>
  <si>
    <t>Toomel</t>
  </si>
  <si>
    <t>Piispea</t>
  </si>
  <si>
    <t>Heigo</t>
  </si>
  <si>
    <t>Temper</t>
  </si>
  <si>
    <t>Martin-Erik</t>
  </si>
  <si>
    <t>Ilus</t>
  </si>
  <si>
    <t>Orlov</t>
  </si>
  <si>
    <t>Kevin</t>
  </si>
  <si>
    <t>Kuusik</t>
  </si>
  <si>
    <t>Jorge</t>
  </si>
  <si>
    <t>Pakkanen</t>
  </si>
  <si>
    <t>Tõeverpanov</t>
  </si>
  <si>
    <t>Endo</t>
  </si>
  <si>
    <t>Kask</t>
  </si>
  <si>
    <t>Madis</t>
  </si>
  <si>
    <t>Puu</t>
  </si>
  <si>
    <t>Tauri</t>
  </si>
  <si>
    <t>Tillart</t>
  </si>
  <si>
    <t>Vladislav</t>
  </si>
  <si>
    <t>Jäger</t>
  </si>
  <si>
    <t>Ivar</t>
  </si>
  <si>
    <t>Kula</t>
  </si>
  <si>
    <t>Mathias</t>
  </si>
  <si>
    <t>Ladoga</t>
  </si>
  <si>
    <t>Artur</t>
  </si>
  <si>
    <t>Pärtel</t>
  </si>
  <si>
    <t>Taavi</t>
  </si>
  <si>
    <t>Bergmann</t>
  </si>
  <si>
    <t>Margo</t>
  </si>
  <si>
    <t>Annusvere</t>
  </si>
  <si>
    <t>Siim</t>
  </si>
  <si>
    <t>Kurve</t>
  </si>
  <si>
    <t>Rainer</t>
  </si>
  <si>
    <t>Saarem</t>
  </si>
  <si>
    <t>Pavel</t>
  </si>
  <si>
    <t>Hirvuk</t>
  </si>
  <si>
    <t>Oleg</t>
  </si>
  <si>
    <t>Vassiljev</t>
  </si>
  <si>
    <t>Art Roland</t>
  </si>
  <si>
    <t>Toluk</t>
  </si>
  <si>
    <t>Kaur</t>
  </si>
  <si>
    <t>Ülejõe</t>
  </si>
  <si>
    <t>Taavet</t>
  </si>
  <si>
    <t>Ollino</t>
  </si>
  <si>
    <t>Arno</t>
  </si>
  <si>
    <t>Einmann</t>
  </si>
  <si>
    <t>Jaan</t>
  </si>
  <si>
    <t>Käos</t>
  </si>
  <si>
    <t>Alari</t>
  </si>
  <si>
    <t>Remmelg</t>
  </si>
  <si>
    <t>Lilles</t>
  </si>
  <si>
    <t>Villu</t>
  </si>
  <si>
    <t>Tuulik</t>
  </si>
  <si>
    <t>Saumel</t>
  </si>
  <si>
    <t xml:space="preserve">Toiken </t>
  </si>
  <si>
    <t>Tiit</t>
  </si>
  <si>
    <t>Ruuvse</t>
  </si>
  <si>
    <t>Sarapuu</t>
  </si>
  <si>
    <t>Kristjan</t>
  </si>
  <si>
    <t>Imar</t>
  </si>
  <si>
    <t>Karl Martin</t>
  </si>
  <si>
    <t>Laaneoks</t>
  </si>
  <si>
    <t>Aktiivsus punktid</t>
  </si>
  <si>
    <t>Saina</t>
  </si>
  <si>
    <t>Mamedova</t>
  </si>
  <si>
    <t>Mirjam</t>
  </si>
  <si>
    <t>Vint</t>
  </si>
  <si>
    <t xml:space="preserve">Johanna </t>
  </si>
  <si>
    <t>Mõtsar</t>
  </si>
  <si>
    <t>Aveli</t>
  </si>
  <si>
    <t>Leola</t>
  </si>
  <si>
    <t>Kairiin</t>
  </si>
  <si>
    <t>Märtson</t>
  </si>
  <si>
    <t xml:space="preserve">Keity </t>
  </si>
  <si>
    <t>Vaistla</t>
  </si>
  <si>
    <t>Indra</t>
  </si>
  <si>
    <t>Kutser</t>
  </si>
  <si>
    <t>Meeli</t>
  </si>
  <si>
    <t>Nurmetu</t>
  </si>
  <si>
    <t>Katre</t>
  </si>
  <si>
    <t>Meriloo</t>
  </si>
  <si>
    <t>Anete</t>
  </si>
  <si>
    <t>Pihlak</t>
  </si>
  <si>
    <t>Ketli</t>
  </si>
  <si>
    <t>Rihkrand</t>
  </si>
  <si>
    <t>Kristiina</t>
  </si>
  <si>
    <t>Sireli</t>
  </si>
  <si>
    <t>Brith Marii</t>
  </si>
  <si>
    <t xml:space="preserve"> Treial</t>
  </si>
  <si>
    <t>Helen</t>
  </si>
  <si>
    <t>Kiis</t>
  </si>
  <si>
    <t>Mai-Liis</t>
  </si>
  <si>
    <t>Põhjala</t>
  </si>
  <si>
    <t>Diana</t>
  </si>
  <si>
    <t>Michelson</t>
  </si>
  <si>
    <t xml:space="preserve">Andra </t>
  </si>
  <si>
    <t>Kirotaja</t>
  </si>
  <si>
    <t>Sandra</t>
  </si>
  <si>
    <t>Nõva</t>
  </si>
  <si>
    <t>Kerlyn</t>
  </si>
  <si>
    <t>Roosipõld</t>
  </si>
  <si>
    <t>Helena</t>
  </si>
  <si>
    <t>Vahtramäe</t>
  </si>
  <si>
    <t>Riin</t>
  </si>
  <si>
    <t>Paabo</t>
  </si>
  <si>
    <t>Maris</t>
  </si>
  <si>
    <t>Juhkov</t>
  </si>
  <si>
    <t>Jacline</t>
  </si>
  <si>
    <t>Värk</t>
  </si>
  <si>
    <t>Epp</t>
  </si>
  <si>
    <t>Jalakas</t>
  </si>
  <si>
    <t>Viktoria</t>
  </si>
  <si>
    <t>Metšenina</t>
  </si>
  <si>
    <t>Karen-Cristle</t>
  </si>
  <si>
    <t>Salupõld</t>
  </si>
  <si>
    <t>Irmel Herdis</t>
  </si>
  <si>
    <t>Maalmets</t>
  </si>
  <si>
    <t>Kadi</t>
  </si>
  <si>
    <t>Randmaa</t>
  </si>
  <si>
    <t>Evelina</t>
  </si>
  <si>
    <t>Ragozina</t>
  </si>
  <si>
    <t>Kaal</t>
  </si>
  <si>
    <t>Mariin Heleen</t>
  </si>
  <si>
    <t>Kivisto</t>
  </si>
  <si>
    <t>Carmen</t>
  </si>
  <si>
    <t>Tiinas</t>
  </si>
  <si>
    <t>Karolina</t>
  </si>
  <si>
    <t>Jung</t>
  </si>
  <si>
    <t>Moonika</t>
  </si>
  <si>
    <t>Soo-Niitväli</t>
  </si>
  <si>
    <t>Angela</t>
  </si>
  <si>
    <t>Sööt</t>
  </si>
  <si>
    <t>Veronika</t>
  </si>
  <si>
    <t>Talalajeva</t>
  </si>
  <si>
    <t>Darina</t>
  </si>
  <si>
    <t>Šilova</t>
  </si>
  <si>
    <t>Julia</t>
  </si>
  <si>
    <t>Rohesalu</t>
  </si>
  <si>
    <t>Birgit</t>
  </si>
  <si>
    <t>Põldvee</t>
  </si>
  <si>
    <t>Kristina Eliisa</t>
  </si>
  <si>
    <t>Sulaoja</t>
  </si>
  <si>
    <t>Elina</t>
  </si>
  <si>
    <t>Veskus</t>
  </si>
  <si>
    <t>Yasmine</t>
  </si>
  <si>
    <t xml:space="preserve">Küünarpuu </t>
  </si>
  <si>
    <t>Carina Maris</t>
  </si>
  <si>
    <t>Volmerson</t>
  </si>
  <si>
    <t>Ksenija</t>
  </si>
  <si>
    <t>Vladõtšenko</t>
  </si>
  <si>
    <t>katkestas</t>
  </si>
  <si>
    <t>NIMI</t>
  </si>
  <si>
    <t>KOLLEDŽ</t>
  </si>
  <si>
    <t>Punktid</t>
  </si>
  <si>
    <t>Kadi Kilgi</t>
  </si>
  <si>
    <t>Dorel Käosaar</t>
  </si>
  <si>
    <t>Laura Karu</t>
  </si>
  <si>
    <t xml:space="preserve">Piler-Riin Kornak </t>
  </si>
  <si>
    <t>Andra Tšernikova</t>
  </si>
  <si>
    <t>Allan Vool</t>
  </si>
  <si>
    <t>Tanel-Kert Visnapuu</t>
  </si>
  <si>
    <t>Aleksandra Pavla</t>
  </si>
  <si>
    <t>Eveli Tori</t>
  </si>
  <si>
    <t>Anna Träss</t>
  </si>
  <si>
    <t>Kamilla Arak</t>
  </si>
  <si>
    <t>Hanna-Liise Tropp</t>
  </si>
  <si>
    <t>Eliise Schmuul</t>
  </si>
  <si>
    <t>Janne Mägi</t>
  </si>
  <si>
    <t>Helina Liba</t>
  </si>
  <si>
    <t>Eneli Poom</t>
  </si>
  <si>
    <t>Maili Rihkrand</t>
  </si>
  <si>
    <t>Liisa Gatski</t>
  </si>
  <si>
    <t>Anna-Liisa Piirimägi</t>
  </si>
  <si>
    <t>Maria-Joanna Preimut</t>
  </si>
  <si>
    <t>Ly Runno</t>
  </si>
  <si>
    <t>Jane Juus</t>
  </si>
  <si>
    <t>Anete Luste-Itchev</t>
  </si>
  <si>
    <t>Helen Kuuse</t>
  </si>
  <si>
    <t>Kaili Sirk</t>
  </si>
  <si>
    <t>Oliver Kumberg</t>
  </si>
  <si>
    <t>Kristjan Rumm</t>
  </si>
  <si>
    <t>Sten Erik Tomingas</t>
  </si>
  <si>
    <t>Kristo Kõplas</t>
  </si>
  <si>
    <t>Raimond Keerdo</t>
  </si>
  <si>
    <t>Edward Randveer</t>
  </si>
  <si>
    <t>Martin Seppman</t>
  </si>
  <si>
    <t>Ardo Pajur</t>
  </si>
  <si>
    <t>Hendrik Tuisk</t>
  </si>
  <si>
    <t>Sten Talisaar</t>
  </si>
  <si>
    <t>Kärt Reitel</t>
  </si>
  <si>
    <t xml:space="preserve">Stella </t>
  </si>
  <si>
    <t>Aleksandr Kaganozov</t>
  </si>
  <si>
    <t>Nimi</t>
  </si>
  <si>
    <t>Mehed</t>
  </si>
  <si>
    <t>Andres Idnurm</t>
  </si>
  <si>
    <t>Edvard Timoska, Nikolai Semjonov</t>
  </si>
  <si>
    <t>Art Roland Toluk</t>
  </si>
  <si>
    <t>Nikita Anisimov</t>
  </si>
  <si>
    <t>Naised</t>
  </si>
  <si>
    <t>Kristiina Sireli</t>
  </si>
  <si>
    <t>MEHED</t>
  </si>
  <si>
    <t>NAISED</t>
  </si>
  <si>
    <t>TULEMUS</t>
  </si>
  <si>
    <t>KAAL</t>
  </si>
  <si>
    <t>Mehed Top 3</t>
  </si>
  <si>
    <t>Madis Naarits</t>
  </si>
  <si>
    <t xml:space="preserve">PPK  </t>
  </si>
  <si>
    <t>Keity Vaistla</t>
  </si>
  <si>
    <t>Kolledž</t>
  </si>
  <si>
    <t>Tulemus</t>
  </si>
  <si>
    <t>Hannes Haav</t>
  </si>
  <si>
    <t>Töötaja</t>
  </si>
  <si>
    <t>Stella Polikarpus</t>
  </si>
  <si>
    <t>Are Jaagup Tammiksaare</t>
  </si>
  <si>
    <t>Kristin Strohm</t>
  </si>
  <si>
    <t>Dimitri Plesankov</t>
  </si>
  <si>
    <t>Triin Kovalevski</t>
  </si>
  <si>
    <t>Rait Kivi</t>
  </si>
  <si>
    <t>Mirjam Vint</t>
  </si>
  <si>
    <t>töötajad</t>
  </si>
  <si>
    <t>Edvin Kin</t>
  </si>
  <si>
    <t>Epp Jalakas</t>
  </si>
  <si>
    <t>Naised Top 3</t>
  </si>
  <si>
    <t>Erki Palusoo</t>
  </si>
  <si>
    <t>Airi Pahva</t>
  </si>
  <si>
    <t>Maris Juhkov</t>
  </si>
  <si>
    <t>Peeter Aan</t>
  </si>
  <si>
    <t>Artur Hatlevits</t>
  </si>
  <si>
    <t>Taniel Sapovalov</t>
  </si>
  <si>
    <t>Ruslan Rakhmanov</t>
  </si>
  <si>
    <t>Robert Põldoja</t>
  </si>
  <si>
    <t>Simmo Sõlm</t>
  </si>
  <si>
    <t>Maxim Egorov</t>
  </si>
  <si>
    <t>Richard Rain Kõiv</t>
  </si>
  <si>
    <t>Peeter Luga</t>
  </si>
  <si>
    <t>Romero Hõrak</t>
  </si>
  <si>
    <t>Artjom Tsatsibaja</t>
  </si>
  <si>
    <t>Marttis Toom</t>
  </si>
  <si>
    <t>Allar Kutsar</t>
  </si>
  <si>
    <t>Hendrik Taisk</t>
  </si>
  <si>
    <t>Henrik Paide</t>
  </si>
  <si>
    <t>Raido Tehvand</t>
  </si>
  <si>
    <t>Sten Kasela</t>
  </si>
  <si>
    <t>Aleksei Olijevski</t>
  </si>
  <si>
    <t>Roland Laipaik</t>
  </si>
  <si>
    <t>Vladimir Tsaplin</t>
  </si>
  <si>
    <t>Fredi Lemsaar</t>
  </si>
  <si>
    <t>Karl-Gabriel Hiie</t>
  </si>
  <si>
    <t>Renee Aas</t>
  </si>
  <si>
    <t>Risto Parktal</t>
  </si>
  <si>
    <t>Meeli Heeringson</t>
  </si>
  <si>
    <t>Ivo Kitsing</t>
  </si>
  <si>
    <t>Liis Käämer</t>
  </si>
  <si>
    <t>Karolina Poželaite</t>
  </si>
  <si>
    <t>Marek Link</t>
  </si>
  <si>
    <t>Kärt Tallinn</t>
  </si>
  <si>
    <t>Angela Sööt</t>
  </si>
  <si>
    <t>Michele-Luica Kirs</t>
  </si>
  <si>
    <t>Mike-Gregor Kuus</t>
  </si>
  <si>
    <t>Kristel Härm</t>
  </si>
  <si>
    <t>Oliver Purik</t>
  </si>
  <si>
    <t>Jaan Käos</t>
  </si>
  <si>
    <t>Carina Maris Volmerson</t>
  </si>
  <si>
    <t>Germo Pärli</t>
  </si>
  <si>
    <t>Eduard Petrussenko</t>
  </si>
  <si>
    <t>Rauno Blaubrük</t>
  </si>
  <si>
    <t>Erik Polzunov</t>
  </si>
  <si>
    <t>Aleksander Kudrjavtsev</t>
  </si>
  <si>
    <t>Leho Tummeleht</t>
  </si>
  <si>
    <t>Simmo Silm</t>
  </si>
  <si>
    <t>AEG</t>
  </si>
  <si>
    <t>Maria Pärli</t>
  </si>
  <si>
    <t>Alex Arusoo</t>
  </si>
  <si>
    <t>Edgar Lennuk</t>
  </si>
  <si>
    <t>Robertallan Tuisk</t>
  </si>
  <si>
    <t>Maris Praats</t>
  </si>
  <si>
    <t>Anna Sulojeva</t>
  </si>
  <si>
    <t>Marili Rihkrand</t>
  </si>
  <si>
    <t>Michele-Lucia Kirs</t>
  </si>
  <si>
    <t>Jaana Põder</t>
  </si>
  <si>
    <t>Marju Taukar</t>
  </si>
  <si>
    <t>1.12,40</t>
  </si>
  <si>
    <t>1.16,60</t>
  </si>
  <si>
    <t>Kerlyn Roosipõld</t>
  </si>
  <si>
    <t>Helena Vahtramäe</t>
  </si>
  <si>
    <t>Aleks Korikov</t>
  </si>
  <si>
    <t>Sten Erik Tomingas.</t>
  </si>
  <si>
    <t>Vladislav Tsvetkov</t>
  </si>
  <si>
    <t>Brita Kuus</t>
  </si>
  <si>
    <t>Ragmar Valliste</t>
  </si>
  <si>
    <t>Kevin Tammekand</t>
  </si>
  <si>
    <t>Sergei Židkonozkin</t>
  </si>
  <si>
    <t>Melani Adrat</t>
  </si>
  <si>
    <t>Heigo Hamer</t>
  </si>
  <si>
    <t xml:space="preserve">Brita Kuus </t>
  </si>
  <si>
    <t>Mai-Liis Kelder</t>
  </si>
  <si>
    <t>Mathias Lagoda</t>
  </si>
  <si>
    <t>Reelika Savi</t>
  </si>
  <si>
    <t>Rainer Punga</t>
  </si>
  <si>
    <t>Emily Lepp</t>
  </si>
  <si>
    <t>Hanna-Liina Koddanipork</t>
  </si>
  <si>
    <t>Lauri Vanamölder</t>
  </si>
  <si>
    <t>Taavi Bergmann</t>
  </si>
  <si>
    <t>Sergei Zidkonozkin</t>
  </si>
  <si>
    <t>Kätriin Saarma</t>
  </si>
  <si>
    <t>Monica Sakkool</t>
  </si>
  <si>
    <t>Britten Aru</t>
  </si>
  <si>
    <t>Luiza Krainova</t>
  </si>
  <si>
    <t>SLACKLINE</t>
  </si>
  <si>
    <t>Top 3</t>
  </si>
  <si>
    <t xml:space="preserve">Epp Jalakas </t>
  </si>
  <si>
    <t>Abilised</t>
  </si>
  <si>
    <t>Rühmad</t>
  </si>
  <si>
    <t>Kärt Tallinn FK</t>
  </si>
  <si>
    <t>Angela Sööt JK</t>
  </si>
  <si>
    <t>Aule-Merlin Vihlver FK (kross protokoll)</t>
  </si>
  <si>
    <t>Marii Piksar FK (kross protokoll)</t>
  </si>
  <si>
    <t>Instituut</t>
  </si>
  <si>
    <t>Sten Haasma JK (kross finiš)</t>
  </si>
  <si>
    <t>Erki Palusoo JK (kross finiš)</t>
  </si>
  <si>
    <t>Hanna-Liise Tropp (krossi finiš)</t>
  </si>
  <si>
    <t>Raimond Reinap FK (rajale)</t>
  </si>
  <si>
    <t>Marc Mälter FK (rajale)</t>
  </si>
  <si>
    <t>Aveli Leola PPK (krossi appi)</t>
  </si>
  <si>
    <t>Ramona Eliis Aleksandra Metsäranta PPK (krossi appi)</t>
  </si>
  <si>
    <t>Kairiin Märtson PPK (krossi appi)</t>
  </si>
  <si>
    <t xml:space="preserve">Karen-Cristle Salupõld PÄK (krossi appi) </t>
  </si>
  <si>
    <t>Mai-Liis Kelder FK (mini)</t>
  </si>
  <si>
    <t>Melani Adrat FK (mini)</t>
  </si>
  <si>
    <t>Maris Praats FK (mini)</t>
  </si>
  <si>
    <t>Jaana Põder FK (mini)</t>
  </si>
  <si>
    <t>Jane Juus FK (mini)</t>
  </si>
  <si>
    <t>Katre Meriloo PPK (slack ja plank)</t>
  </si>
  <si>
    <t>Katre Sarv FK (slack ja plank)</t>
  </si>
  <si>
    <t>Irene Kurg FK (slack ja plank)</t>
  </si>
  <si>
    <t>Kristiina Sarv FK (slack ja plank)</t>
  </si>
  <si>
    <t>ESMASPÄEV</t>
  </si>
  <si>
    <t>Anita Kattai FK (mini)</t>
  </si>
  <si>
    <t>Crystal Kõrge FK (mini)</t>
  </si>
  <si>
    <t>Robert Põldoja FK (rinnalt surumine)</t>
  </si>
  <si>
    <t>Jane Juus FK (plank)</t>
  </si>
  <si>
    <t>Maskott Vladimir Kirjuhhin PPK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</si>
</sst>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0"/>
      <color rgb="FF000000"/>
      <name val="Calibri"/>
    </font>
    <font>
      <sz val="11"/>
      <color rgb="FF000000"/>
      <name val="Arial"/>
    </font>
    <font>
      <sz val="11"/>
      <color rgb="FF000000"/>
      <name val="Calibri"/>
    </font>
    <font>
      <sz val="12"/>
      <color rgb="FF000000"/>
      <name val="Arial"/>
    </font>
    <font>
      <sz val="12"/>
      <color theme="1"/>
      <name val="Arial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02124"/>
      <name val="Roboto"/>
      <charset val="1"/>
    </font>
    <font>
      <b/>
      <sz val="10"/>
      <color rgb="FF000000"/>
      <name val="Arial"/>
    </font>
    <font>
      <sz val="10"/>
      <color theme="1"/>
      <name val="Arial"/>
    </font>
    <font>
      <sz val="12"/>
      <name val="Arial"/>
      <family val="2"/>
      <charset val="186"/>
    </font>
    <font>
      <sz val="12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b/>
      <sz val="11"/>
      <color rgb="FF000000"/>
      <name val="Arial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</font>
    <font>
      <b/>
      <sz val="11"/>
      <color rgb="FF000000"/>
      <name val="Calibri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charset val="186"/>
    </font>
    <font>
      <sz val="11"/>
      <name val="Arial"/>
      <family val="2"/>
      <charset val="186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Calibri"/>
      <family val="2"/>
      <charset val="186"/>
    </font>
    <font>
      <b/>
      <sz val="12"/>
      <color rgb="FF000000"/>
      <name val="Calibri"/>
      <family val="2"/>
    </font>
    <font>
      <b/>
      <sz val="12"/>
      <color rgb="FF000000"/>
      <name val="Calibri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rgb="FFDDEBF7"/>
      </left>
      <right style="thin">
        <color rgb="FFDDEBF7"/>
      </right>
      <top style="thin">
        <color rgb="FFDDEBF7"/>
      </top>
      <bottom style="thin">
        <color rgb="FFDDEBF7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D0CECE"/>
      </left>
      <right/>
      <top style="thin">
        <color rgb="FFD0CECE"/>
      </top>
      <bottom style="thin">
        <color rgb="FFD0CECE"/>
      </bottom>
      <diagonal/>
    </border>
    <border>
      <left/>
      <right style="thin">
        <color rgb="FFD0CECE"/>
      </right>
      <top style="thin">
        <color rgb="FFD0CECE"/>
      </top>
      <bottom style="thin">
        <color rgb="FFD0CECE"/>
      </bottom>
      <diagonal/>
    </border>
    <border>
      <left/>
      <right/>
      <top style="thin">
        <color rgb="FFD0CECE"/>
      </top>
      <bottom style="thin">
        <color rgb="FFD0CECE"/>
      </bottom>
      <diagonal/>
    </border>
    <border>
      <left/>
      <right/>
      <top/>
      <bottom style="thin">
        <color rgb="FFD0CECE"/>
      </bottom>
      <diagonal/>
    </border>
    <border>
      <left/>
      <right/>
      <top style="thin">
        <color rgb="FFD0CECE"/>
      </top>
      <bottom/>
      <diagonal/>
    </border>
    <border>
      <left style="thin">
        <color rgb="FFD0CECE"/>
      </left>
      <right/>
      <top/>
      <bottom/>
      <diagonal/>
    </border>
    <border>
      <left style="thin">
        <color rgb="FFD0CECE"/>
      </left>
      <right/>
      <top/>
      <bottom style="thin">
        <color rgb="FFD0CECE"/>
      </bottom>
      <diagonal/>
    </border>
    <border>
      <left style="thin">
        <color rgb="FFD0CECE"/>
      </left>
      <right/>
      <top style="thin">
        <color rgb="FFD0CECE"/>
      </top>
      <bottom/>
      <diagonal/>
    </border>
    <border>
      <left style="thin">
        <color rgb="FFD0CECE"/>
      </left>
      <right style="thin">
        <color rgb="FFD0CECE"/>
      </right>
      <top/>
      <bottom/>
      <diagonal/>
    </border>
    <border>
      <left/>
      <right style="thin">
        <color rgb="FFD0CECE"/>
      </right>
      <top/>
      <bottom style="thin">
        <color rgb="FFD0CECE"/>
      </bottom>
      <diagonal/>
    </border>
    <border>
      <left style="thin">
        <color rgb="FFDDEBF7"/>
      </left>
      <right style="thin">
        <color rgb="FFDDEBF7"/>
      </right>
      <top style="thin">
        <color rgb="FFDDEBF7"/>
      </top>
      <bottom/>
      <diagonal/>
    </border>
    <border>
      <left style="thin">
        <color rgb="FFDDEBF7"/>
      </left>
      <right/>
      <top style="thin">
        <color rgb="FFD0CECE"/>
      </top>
      <bottom/>
      <diagonal/>
    </border>
    <border>
      <left/>
      <right/>
      <top/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2" fontId="0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/>
    <xf numFmtId="0" fontId="0" fillId="4" borderId="0" xfId="0" applyFont="1" applyFill="1" applyAlignment="1"/>
    <xf numFmtId="2" fontId="0" fillId="4" borderId="0" xfId="0" applyNumberFormat="1" applyFont="1" applyFill="1" applyAlignment="1"/>
    <xf numFmtId="0" fontId="6" fillId="4" borderId="0" xfId="0" applyFont="1" applyFill="1" applyAlignment="1"/>
    <xf numFmtId="0" fontId="0" fillId="5" borderId="3" xfId="0" applyFont="1" applyFill="1" applyBorder="1" applyAlignment="1"/>
    <xf numFmtId="0" fontId="4" fillId="5" borderId="3" xfId="0" applyFont="1" applyFill="1" applyBorder="1" applyAlignment="1"/>
    <xf numFmtId="0" fontId="5" fillId="0" borderId="4" xfId="0" applyFont="1" applyBorder="1" applyAlignment="1"/>
    <xf numFmtId="0" fontId="4" fillId="0" borderId="5" xfId="0" applyFont="1" applyBorder="1" applyAlignment="1"/>
    <xf numFmtId="0" fontId="4" fillId="0" borderId="1" xfId="0" applyFont="1" applyBorder="1" applyAlignment="1"/>
    <xf numFmtId="0" fontId="4" fillId="0" borderId="4" xfId="0" applyFont="1" applyBorder="1" applyAlignment="1"/>
    <xf numFmtId="0" fontId="5" fillId="0" borderId="5" xfId="0" applyFont="1" applyBorder="1" applyAlignment="1"/>
    <xf numFmtId="0" fontId="2" fillId="4" borderId="0" xfId="0" applyFont="1" applyFill="1" applyAlignment="1"/>
    <xf numFmtId="0" fontId="0" fillId="0" borderId="0" xfId="0" applyFont="1" applyBorder="1" applyAlignment="1"/>
    <xf numFmtId="0" fontId="11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9" xfId="0" applyFont="1" applyBorder="1" applyAlignment="1"/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19" fillId="0" borderId="0" xfId="0" applyFont="1" applyFill="1" applyBorder="1" applyAlignment="1"/>
    <xf numFmtId="0" fontId="7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" borderId="8" xfId="0" applyFont="1" applyFill="1" applyBorder="1" applyAlignment="1"/>
    <xf numFmtId="2" fontId="0" fillId="4" borderId="8" xfId="0" applyNumberFormat="1" applyFont="1" applyFill="1" applyBorder="1" applyAlignment="1"/>
    <xf numFmtId="0" fontId="6" fillId="4" borderId="8" xfId="0" applyFont="1" applyFill="1" applyBorder="1" applyAlignment="1"/>
    <xf numFmtId="0" fontId="19" fillId="0" borderId="8" xfId="0" applyFont="1" applyFill="1" applyBorder="1" applyAlignment="1"/>
    <xf numFmtId="0" fontId="10" fillId="4" borderId="8" xfId="0" applyFont="1" applyFill="1" applyBorder="1" applyAlignment="1">
      <alignment wrapText="1"/>
    </xf>
    <xf numFmtId="0" fontId="19" fillId="4" borderId="8" xfId="0" applyFont="1" applyFill="1" applyBorder="1" applyAlignment="1"/>
    <xf numFmtId="0" fontId="0" fillId="4" borderId="8" xfId="0" applyNumberFormat="1" applyFont="1" applyFill="1" applyBorder="1" applyAlignment="1"/>
    <xf numFmtId="0" fontId="0" fillId="6" borderId="8" xfId="0" applyFont="1" applyFill="1" applyBorder="1" applyAlignment="1"/>
    <xf numFmtId="2" fontId="0" fillId="6" borderId="8" xfId="0" applyNumberFormat="1" applyFont="1" applyFill="1" applyBorder="1" applyAlignment="1"/>
    <xf numFmtId="0" fontId="18" fillId="6" borderId="8" xfId="0" applyFont="1" applyFill="1" applyBorder="1" applyAlignment="1"/>
    <xf numFmtId="0" fontId="6" fillId="6" borderId="8" xfId="0" applyFont="1" applyFill="1" applyBorder="1" applyAlignment="1"/>
    <xf numFmtId="2" fontId="11" fillId="6" borderId="8" xfId="0" applyNumberFormat="1" applyFont="1" applyFill="1" applyBorder="1" applyAlignment="1"/>
    <xf numFmtId="0" fontId="11" fillId="0" borderId="7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17" fillId="0" borderId="6" xfId="0" applyFont="1" applyBorder="1" applyAlignment="1">
      <alignment horizontal="center"/>
    </xf>
    <xf numFmtId="0" fontId="0" fillId="0" borderId="1" xfId="0" applyFont="1" applyBorder="1" applyAlignment="1"/>
    <xf numFmtId="0" fontId="0" fillId="0" borderId="6" xfId="0" applyFont="1" applyBorder="1" applyAlignment="1"/>
    <xf numFmtId="0" fontId="20" fillId="0" borderId="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/>
    <xf numFmtId="0" fontId="23" fillId="0" borderId="0" xfId="0" applyFont="1" applyFill="1" applyBorder="1" applyAlignment="1"/>
    <xf numFmtId="0" fontId="19" fillId="0" borderId="8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6" fillId="8" borderId="0" xfId="0" applyFont="1" applyFill="1" applyAlignment="1"/>
    <xf numFmtId="0" fontId="11" fillId="0" borderId="0" xfId="0" applyFont="1" applyAlignment="1"/>
    <xf numFmtId="0" fontId="6" fillId="8" borderId="0" xfId="0" applyFont="1" applyFill="1" applyAlignment="1">
      <alignment horizontal="center"/>
    </xf>
    <xf numFmtId="0" fontId="26" fillId="0" borderId="0" xfId="0" applyFont="1" applyAlignment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27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8" fillId="3" borderId="1" xfId="0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30" fillId="8" borderId="13" xfId="0" applyFont="1" applyFill="1" applyBorder="1" applyAlignment="1">
      <alignment horizontal="center"/>
    </xf>
    <xf numFmtId="0" fontId="0" fillId="6" borderId="0" xfId="0" applyFont="1" applyFill="1" applyAlignment="1"/>
    <xf numFmtId="0" fontId="6" fillId="6" borderId="0" xfId="0" applyFont="1" applyFill="1" applyAlignment="1"/>
    <xf numFmtId="2" fontId="0" fillId="6" borderId="0" xfId="0" applyNumberFormat="1" applyFont="1" applyFill="1" applyAlignment="1"/>
    <xf numFmtId="0" fontId="13" fillId="4" borderId="0" xfId="0" applyFont="1" applyFill="1" applyBorder="1" applyAlignment="1"/>
    <xf numFmtId="0" fontId="14" fillId="4" borderId="0" xfId="0" applyFont="1" applyFill="1" applyBorder="1" applyAlignment="1"/>
    <xf numFmtId="0" fontId="0" fillId="4" borderId="0" xfId="0" applyFont="1" applyFill="1" applyBorder="1" applyAlignment="1"/>
    <xf numFmtId="0" fontId="27" fillId="4" borderId="0" xfId="0" applyFont="1" applyFill="1" applyBorder="1" applyAlignment="1"/>
    <xf numFmtId="0" fontId="13" fillId="6" borderId="0" xfId="0" applyFont="1" applyFill="1" applyBorder="1" applyAlignment="1"/>
    <xf numFmtId="0" fontId="14" fillId="6" borderId="0" xfId="0" applyFont="1" applyFill="1" applyBorder="1" applyAlignment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15" fillId="6" borderId="0" xfId="0" applyFont="1" applyFill="1" applyBorder="1" applyAlignment="1"/>
    <xf numFmtId="0" fontId="0" fillId="6" borderId="0" xfId="0" applyFont="1" applyFill="1" applyBorder="1" applyAlignment="1"/>
    <xf numFmtId="0" fontId="16" fillId="6" borderId="0" xfId="0" applyFont="1" applyFill="1" applyBorder="1" applyAlignment="1"/>
    <xf numFmtId="47" fontId="0" fillId="4" borderId="0" xfId="0" applyNumberFormat="1" applyFont="1" applyFill="1" applyAlignment="1"/>
    <xf numFmtId="47" fontId="6" fillId="4" borderId="0" xfId="0" applyNumberFormat="1" applyFont="1" applyFill="1" applyAlignment="1"/>
    <xf numFmtId="47" fontId="0" fillId="6" borderId="0" xfId="0" applyNumberFormat="1" applyFont="1" applyFill="1" applyAlignment="1"/>
    <xf numFmtId="47" fontId="6" fillId="6" borderId="0" xfId="0" applyNumberFormat="1" applyFont="1" applyFill="1" applyAlignment="1"/>
    <xf numFmtId="0" fontId="0" fillId="0" borderId="14" xfId="0" applyFont="1" applyBorder="1" applyAlignment="1"/>
    <xf numFmtId="0" fontId="18" fillId="8" borderId="4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2" fontId="0" fillId="4" borderId="12" xfId="0" applyNumberFormat="1" applyFont="1" applyFill="1" applyBorder="1" applyAlignment="1"/>
    <xf numFmtId="0" fontId="19" fillId="4" borderId="4" xfId="0" applyFont="1" applyFill="1" applyBorder="1" applyAlignment="1"/>
    <xf numFmtId="0" fontId="19" fillId="4" borderId="1" xfId="0" applyFont="1" applyFill="1" applyBorder="1" applyAlignment="1"/>
    <xf numFmtId="0" fontId="0" fillId="4" borderId="15" xfId="0" applyFont="1" applyFill="1" applyBorder="1" applyAlignment="1"/>
    <xf numFmtId="2" fontId="0" fillId="4" borderId="15" xfId="0" applyNumberFormat="1" applyFont="1" applyFill="1" applyBorder="1" applyAlignment="1"/>
    <xf numFmtId="0" fontId="2" fillId="0" borderId="15" xfId="0" applyFont="1" applyBorder="1" applyAlignment="1"/>
    <xf numFmtId="0" fontId="0" fillId="0" borderId="15" xfId="0" applyFont="1" applyBorder="1" applyAlignment="1"/>
    <xf numFmtId="0" fontId="0" fillId="4" borderId="16" xfId="0" applyFont="1" applyFill="1" applyBorder="1" applyAlignment="1"/>
    <xf numFmtId="2" fontId="0" fillId="4" borderId="16" xfId="0" applyNumberFormat="1" applyFont="1" applyFill="1" applyBorder="1" applyAlignment="1"/>
    <xf numFmtId="0" fontId="2" fillId="0" borderId="16" xfId="0" applyFont="1" applyBorder="1" applyAlignment="1"/>
    <xf numFmtId="0" fontId="0" fillId="4" borderId="17" xfId="0" applyFont="1" applyFill="1" applyBorder="1" applyAlignment="1"/>
    <xf numFmtId="2" fontId="0" fillId="4" borderId="17" xfId="0" applyNumberFormat="1" applyFont="1" applyFill="1" applyBorder="1" applyAlignment="1"/>
    <xf numFmtId="0" fontId="2" fillId="0" borderId="17" xfId="0" applyFont="1" applyBorder="1" applyAlignment="1"/>
    <xf numFmtId="0" fontId="3" fillId="2" borderId="15" xfId="0" applyFont="1" applyFill="1" applyBorder="1" applyAlignment="1"/>
    <xf numFmtId="0" fontId="0" fillId="0" borderId="4" xfId="0" applyFont="1" applyBorder="1" applyAlignment="1"/>
    <xf numFmtId="0" fontId="6" fillId="4" borderId="15" xfId="0" applyFont="1" applyFill="1" applyBorder="1" applyAlignment="1"/>
    <xf numFmtId="0" fontId="0" fillId="0" borderId="16" xfId="0" applyFont="1" applyBorder="1" applyAlignment="1"/>
    <xf numFmtId="0" fontId="0" fillId="4" borderId="0" xfId="0" applyNumberFormat="1" applyFont="1" applyFill="1" applyAlignment="1"/>
    <xf numFmtId="0" fontId="2" fillId="4" borderId="15" xfId="0" applyFont="1" applyFill="1" applyBorder="1" applyAlignment="1"/>
    <xf numFmtId="0" fontId="2" fillId="4" borderId="20" xfId="0" applyFont="1" applyFill="1" applyBorder="1" applyAlignment="1"/>
    <xf numFmtId="0" fontId="6" fillId="4" borderId="15" xfId="0" applyNumberFormat="1" applyFont="1" applyFill="1" applyBorder="1" applyAlignment="1"/>
    <xf numFmtId="0" fontId="0" fillId="4" borderId="20" xfId="0" applyFont="1" applyFill="1" applyBorder="1" applyAlignment="1"/>
    <xf numFmtId="0" fontId="0" fillId="0" borderId="20" xfId="0" applyFont="1" applyBorder="1" applyAlignment="1"/>
    <xf numFmtId="0" fontId="9" fillId="3" borderId="0" xfId="0" applyFont="1" applyFill="1" applyAlignment="1">
      <alignment horizontal="center"/>
    </xf>
    <xf numFmtId="0" fontId="12" fillId="9" borderId="8" xfId="0" applyFont="1" applyFill="1" applyBorder="1" applyAlignment="1"/>
    <xf numFmtId="2" fontId="12" fillId="9" borderId="8" xfId="0" applyNumberFormat="1" applyFont="1" applyFill="1" applyBorder="1" applyAlignment="1"/>
    <xf numFmtId="0" fontId="0" fillId="0" borderId="21" xfId="0" applyFont="1" applyBorder="1" applyAlignment="1"/>
    <xf numFmtId="0" fontId="0" fillId="4" borderId="21" xfId="0" applyFont="1" applyFill="1" applyBorder="1" applyAlignment="1"/>
    <xf numFmtId="0" fontId="0" fillId="4" borderId="22" xfId="0" applyFont="1" applyFill="1" applyBorder="1" applyAlignment="1"/>
    <xf numFmtId="0" fontId="12" fillId="4" borderId="8" xfId="0" applyFont="1" applyFill="1" applyBorder="1" applyAlignment="1"/>
    <xf numFmtId="0" fontId="12" fillId="4" borderId="12" xfId="0" applyFont="1" applyFill="1" applyBorder="1" applyAlignment="1"/>
    <xf numFmtId="0" fontId="0" fillId="0" borderId="18" xfId="0" applyFont="1" applyBorder="1" applyAlignment="1"/>
    <xf numFmtId="0" fontId="29" fillId="4" borderId="1" xfId="0" applyFont="1" applyFill="1" applyBorder="1" applyAlignment="1">
      <alignment horizontal="center"/>
    </xf>
    <xf numFmtId="0" fontId="0" fillId="4" borderId="23" xfId="0" applyFont="1" applyFill="1" applyBorder="1" applyAlignment="1"/>
    <xf numFmtId="0" fontId="2" fillId="4" borderId="21" xfId="0" applyFont="1" applyFill="1" applyBorder="1" applyAlignment="1"/>
    <xf numFmtId="0" fontId="2" fillId="4" borderId="23" xfId="0" applyFont="1" applyFill="1" applyBorder="1" applyAlignment="1"/>
    <xf numFmtId="0" fontId="0" fillId="4" borderId="19" xfId="0" applyFont="1" applyFill="1" applyBorder="1" applyAlignment="1"/>
    <xf numFmtId="0" fontId="0" fillId="0" borderId="17" xfId="0" applyFont="1" applyBorder="1" applyAlignment="1"/>
    <xf numFmtId="0" fontId="0" fillId="0" borderId="24" xfId="0" applyFont="1" applyBorder="1" applyAlignment="1"/>
    <xf numFmtId="0" fontId="2" fillId="0" borderId="26" xfId="0" applyFont="1" applyBorder="1" applyAlignment="1"/>
    <xf numFmtId="0" fontId="0" fillId="0" borderId="27" xfId="0" applyFont="1" applyBorder="1" applyAlignment="1"/>
    <xf numFmtId="0" fontId="2" fillId="4" borderId="28" xfId="0" applyFont="1" applyFill="1" applyBorder="1" applyAlignment="1"/>
    <xf numFmtId="0" fontId="6" fillId="4" borderId="29" xfId="0" applyFont="1" applyFill="1" applyBorder="1" applyAlignment="1"/>
    <xf numFmtId="0" fontId="0" fillId="4" borderId="29" xfId="0" applyFont="1" applyFill="1" applyBorder="1" applyAlignment="1"/>
    <xf numFmtId="0" fontId="0" fillId="0" borderId="29" xfId="0" applyFont="1" applyBorder="1" applyAlignment="1"/>
    <xf numFmtId="0" fontId="0" fillId="4" borderId="30" xfId="0" applyFont="1" applyFill="1" applyBorder="1" applyAlignment="1"/>
    <xf numFmtId="0" fontId="2" fillId="0" borderId="21" xfId="0" applyFont="1" applyBorder="1" applyAlignment="1"/>
    <xf numFmtId="0" fontId="2" fillId="0" borderId="23" xfId="0" applyFont="1" applyBorder="1" applyAlignment="1"/>
    <xf numFmtId="0" fontId="0" fillId="4" borderId="27" xfId="0" applyNumberFormat="1" applyFont="1" applyFill="1" applyBorder="1" applyAlignment="1"/>
    <xf numFmtId="0" fontId="0" fillId="4" borderId="27" xfId="0" applyFont="1" applyFill="1" applyBorder="1" applyAlignment="1"/>
    <xf numFmtId="0" fontId="0" fillId="4" borderId="31" xfId="0" applyFont="1" applyFill="1" applyBorder="1" applyAlignment="1"/>
    <xf numFmtId="0" fontId="0" fillId="4" borderId="28" xfId="0" applyFont="1" applyFill="1" applyBorder="1" applyAlignment="1"/>
    <xf numFmtId="47" fontId="6" fillId="4" borderId="31" xfId="0" applyNumberFormat="1" applyFont="1" applyFill="1" applyBorder="1" applyAlignment="1"/>
    <xf numFmtId="0" fontId="6" fillId="4" borderId="16" xfId="0" applyNumberFormat="1" applyFont="1" applyFill="1" applyBorder="1" applyAlignment="1"/>
    <xf numFmtId="0" fontId="0" fillId="4" borderId="32" xfId="0" applyFont="1" applyFill="1" applyBorder="1" applyAlignment="1"/>
    <xf numFmtId="0" fontId="2" fillId="4" borderId="25" xfId="0" applyFont="1" applyFill="1" applyBorder="1" applyAlignment="1"/>
    <xf numFmtId="0" fontId="2" fillId="4" borderId="19" xfId="0" applyFont="1" applyFill="1" applyBorder="1" applyAlignment="1"/>
    <xf numFmtId="47" fontId="0" fillId="4" borderId="32" xfId="0" applyNumberFormat="1" applyFont="1" applyFill="1" applyBorder="1" applyAlignment="1"/>
    <xf numFmtId="0" fontId="6" fillId="4" borderId="32" xfId="0" applyFont="1" applyFill="1" applyBorder="1" applyAlignment="1"/>
    <xf numFmtId="0" fontId="0" fillId="4" borderId="33" xfId="0" applyFont="1" applyFill="1" applyBorder="1" applyAlignment="1"/>
    <xf numFmtId="0" fontId="0" fillId="4" borderId="32" xfId="0" applyNumberFormat="1" applyFont="1" applyFill="1" applyBorder="1" applyAlignment="1"/>
    <xf numFmtId="0" fontId="13" fillId="4" borderId="32" xfId="0" applyFont="1" applyFill="1" applyBorder="1" applyAlignment="1"/>
    <xf numFmtId="0" fontId="14" fillId="4" borderId="32" xfId="0" applyFont="1" applyFill="1" applyBorder="1" applyAlignment="1"/>
    <xf numFmtId="2" fontId="0" fillId="0" borderId="15" xfId="0" applyNumberFormat="1" applyFont="1" applyBorder="1" applyAlignment="1"/>
    <xf numFmtId="0" fontId="0" fillId="4" borderId="24" xfId="0" applyFont="1" applyFill="1" applyBorder="1" applyAlignment="1"/>
    <xf numFmtId="0" fontId="11" fillId="0" borderId="24" xfId="0" applyFont="1" applyBorder="1" applyAlignment="1"/>
    <xf numFmtId="0" fontId="18" fillId="8" borderId="18" xfId="0" applyFont="1" applyFill="1" applyBorder="1" applyAlignment="1">
      <alignment horizontal="center"/>
    </xf>
    <xf numFmtId="0" fontId="19" fillId="0" borderId="12" xfId="0" applyFont="1" applyFill="1" applyBorder="1" applyAlignment="1"/>
    <xf numFmtId="0" fontId="19" fillId="0" borderId="12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0" fillId="4" borderId="34" xfId="0" applyFont="1" applyFill="1" applyBorder="1" applyAlignment="1"/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</cellXfs>
  <cellStyles count="1">
    <cellStyle name="Normal" xfId="0" builtinId="0"/>
  </cellStyles>
  <dxfs count="164"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FFFFFF"/>
        </patternFill>
      </fill>
    </dxf>
    <dxf>
      <border outline="0">
        <top style="thin">
          <color rgb="FF000000"/>
        </top>
      </border>
    </dxf>
    <dxf>
      <fill>
        <patternFill patternType="solid">
          <fgColor indexed="64"/>
          <bgColor rgb="FFFFFFFF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rgb="FFFF0000"/>
        </patternFill>
      </fill>
      <alignment horizontal="general" vertical="bottom" textRotation="0" wrapText="0" indent="0" justifyLastLine="0" shrinkToFit="0" readingOrder="0"/>
    </dxf>
    <dxf>
      <numFmt numFmtId="2" formatCode="0.00"/>
      <fill>
        <patternFill patternType="solid">
          <fgColor indexed="64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solid">
          <fgColor indexed="64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solid">
          <fgColor indexed="64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fill>
        <patternFill patternType="solid">
          <fgColor indexed="64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indexed="64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rgb="FFFF0000"/>
        </patternFill>
      </fill>
      <alignment horizontal="general" vertical="bottom" textRotation="0" wrapText="0" indent="0" justifyLastLine="0" shrinkToFit="0" readingOrder="0"/>
    </dxf>
    <dxf>
      <numFmt numFmtId="2" formatCode="0.00"/>
      <fill>
        <patternFill patternType="solid">
          <fgColor indexed="64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solid">
          <fgColor indexed="64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solid">
          <fgColor indexed="64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fill>
        <patternFill patternType="solid">
          <fgColor indexed="64"/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indexed="64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aade1" id="{BB1449BA-AD1D-4847-A138-8AA8F264E050}">
    <nsvFilter filterId="{3743D46E-06C3-40EA-99C6-2ED5DD57B5C4}" ref="A1:E45" tableId="1">
      <sortRules>
        <sortRule colId="0" id="{C61AF071-057F-465E-96E2-3406918D44E1}">
          <sortCondition ref="A1:A45"/>
        </sortRule>
      </sortRules>
    </nsvFilter>
    <nsvFilter filterId="{33643A1F-BAC7-4804-8426-1E8DE39EB840}" ref="H2:L5" tableId="2"/>
  </namedSheetView>
</namedSheetViews>
</file>

<file path=xl/tables/table1.xml><?xml version="1.0" encoding="utf-8"?>
<table xmlns="http://schemas.openxmlformats.org/spreadsheetml/2006/main" id="3" name="Table14" displayName="Table14" ref="A1:E60" totalsRowShown="0" headerRowDxfId="163" dataDxfId="161" headerRowBorderDxfId="162" tableBorderDxfId="160">
  <autoFilter ref="A1:E60"/>
  <sortState ref="A2:E126">
    <sortCondition ref="A1:A126"/>
  </sortState>
  <tableColumns count="5">
    <tableColumn id="1" name="Rank" dataDxfId="159">
      <calculatedColumnFormula>RANK(Table14[[#This Row],[Jooksukrossiaeg]],Table14[Jooksukrossiaeg],1)</calculatedColumnFormula>
    </tableColumn>
    <tableColumn id="5" name="Eesnimi" dataDxfId="158"/>
    <tableColumn id="2" name="Perenimi" dataDxfId="157"/>
    <tableColumn id="3" name="Rühm" dataDxfId="156"/>
    <tableColumn id="4" name="Jooksukrossiaeg" dataDxfId="155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id="14" name="Table1315" displayName="Table1315" ref="M9:P12" totalsRowShown="0" headerRowDxfId="105">
  <autoFilter ref="M9:P12"/>
  <tableColumns count="4">
    <tableColumn id="1" name="Koht"/>
    <tableColumn id="2" name="NIMI" dataDxfId="104">
      <calculatedColumnFormula>VLOOKUP(Table1315[[#This Row],[Koht]],Table912[#All],2,FALSE)</calculatedColumnFormula>
    </tableColumn>
    <tableColumn id="3" name="Kolledž" dataDxfId="103">
      <calculatedColumnFormula>VLOOKUP(Table1315[[#This Row],[Koht]],Table912[#All],3,FALSE)</calculatedColumnFormula>
    </tableColumn>
    <tableColumn id="4" name="Tulemus" dataDxfId="102">
      <calculatedColumnFormula>VLOOKUP(Table1315[[#This Row],[Koht]],Table912[#All],4,FALSE)</calculatedColumnFormula>
    </tableColumn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31" name="Table916202432" displayName="Table916202432" ref="A2:D26" totalsRowShown="0" dataDxfId="101" tableBorderDxfId="100">
  <autoFilter ref="A2:D26"/>
  <sortState ref="A3:D26">
    <sortCondition ref="A2:A26"/>
  </sortState>
  <tableColumns count="4">
    <tableColumn id="1" name="Rank" dataDxfId="99">
      <calculatedColumnFormula>RANK(Table916202432[[#This Row],[TULEMUS]],Table916202432[TULEMUS],0)</calculatedColumnFormula>
    </tableColumn>
    <tableColumn id="4" name="NIMI" dataDxfId="98"/>
    <tableColumn id="2" name="KOLLEDŽ" dataDxfId="97"/>
    <tableColumn id="3" name="TULEMUS" dataDxfId="96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id="32" name="Table91217212533" displayName="Table91217212533" ref="F2:I13" totalsRowShown="0" dataDxfId="95" tableBorderDxfId="94">
  <autoFilter ref="F2:I13"/>
  <sortState ref="F3:I60">
    <sortCondition ref="F2:F60"/>
  </sortState>
  <tableColumns count="4">
    <tableColumn id="1" name="Rank" dataDxfId="93">
      <calculatedColumnFormula>RANK(Table91217212533[[#This Row],[TULEMUS]],Table91217212533[TULEMUS],0)</calculatedColumnFormula>
    </tableColumn>
    <tableColumn id="4" name="NIMI" dataDxfId="92"/>
    <tableColumn id="2" name="KOLLEDŽ" dataDxfId="91"/>
    <tableColumn id="3" name="TULEMUS" dataDxfId="90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id="33" name="Table1318222634" displayName="Table1318222634" ref="K3:N7" totalsRowShown="0" headerRowDxfId="89">
  <autoFilter ref="K3:N7"/>
  <tableColumns count="4">
    <tableColumn id="1" name="Koht"/>
    <tableColumn id="2" name="NIMI" dataDxfId="88">
      <calculatedColumnFormula>VLOOKUP(Table1318222634[[#This Row],[Koht]],Table916202432[#All],2,FALSE)</calculatedColumnFormula>
    </tableColumn>
    <tableColumn id="3" name="Kolledž" dataDxfId="87">
      <calculatedColumnFormula>VLOOKUP(Table1318222634[[#This Row],[Koht]],Table916202432[#All],3,FALSE)</calculatedColumnFormula>
    </tableColumn>
    <tableColumn id="4" name="Tulemus" dataDxfId="86">
      <calculatedColumnFormula>VLOOKUP(Table1318222634[[#This Row],[Koht]],Table916202432[#All],4,FALSE)</calculatedColumnFormula>
    </tableColumn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34" name="Table131519232735" displayName="Table131519232735" ref="K10:N14" totalsRowShown="0" headerRowDxfId="85">
  <autoFilter ref="K10:N14"/>
  <tableColumns count="4">
    <tableColumn id="1" name="Koht"/>
    <tableColumn id="2" name="NIMI" dataDxfId="84">
      <calculatedColumnFormula>VLOOKUP(Table131519232735[[#This Row],[Koht]],Table91217212533[#All],2,FALSE)</calculatedColumnFormula>
    </tableColumn>
    <tableColumn id="3" name="Kolledž" dataDxfId="83">
      <calculatedColumnFormula>VLOOKUP(Table131519232735[[#This Row],[Koht]],Table91217212533[#All],3,FALSE)</calculatedColumnFormula>
    </tableColumn>
    <tableColumn id="4" name="Tulemus" dataDxfId="82">
      <calculatedColumnFormula>VLOOKUP(Table131519232735[[#This Row],[Koht]],Table91217212533[#All],4,FALSE)</calculatedColumnFormula>
    </tableColumn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23" name="Table9162024" displayName="Table9162024" ref="A2:D8" totalsRowShown="0" dataDxfId="81" tableBorderDxfId="80">
  <autoFilter ref="A2:D8"/>
  <sortState ref="A3:D60">
    <sortCondition ref="A2:A60"/>
  </sortState>
  <tableColumns count="4">
    <tableColumn id="1" name="Rank" dataDxfId="79">
      <calculatedColumnFormula>RANK(Table9162024[[#This Row],[AEG]],Table9162024[AEG],1)</calculatedColumnFormula>
    </tableColumn>
    <tableColumn id="4" name="NIMI" dataDxfId="78"/>
    <tableColumn id="2" name="KOLLEDŽ" dataDxfId="77"/>
    <tableColumn id="3" name="AEG" dataDxfId="76"/>
  </tableColumns>
  <tableStyleInfo name="TableStyleLight18" showFirstColumn="0" showLastColumn="0" showRowStripes="1" showColumnStripes="0"/>
</table>
</file>

<file path=xl/tables/table16.xml><?xml version="1.0" encoding="utf-8"?>
<table xmlns="http://schemas.openxmlformats.org/spreadsheetml/2006/main" id="24" name="Table912172125" displayName="Table912172125" ref="F2:I17" totalsRowShown="0" dataDxfId="75" tableBorderDxfId="74">
  <autoFilter ref="F2:I17"/>
  <sortState ref="F3:I60">
    <sortCondition ref="F2:F60"/>
  </sortState>
  <tableColumns count="4">
    <tableColumn id="1" name="Rank" dataDxfId="73">
      <calculatedColumnFormula>RANK(Table912172125[[#This Row],[AEG]],Table912172125[AEG],1)</calculatedColumnFormula>
    </tableColumn>
    <tableColumn id="4" name="NIMI" dataDxfId="72"/>
    <tableColumn id="2" name="KOLLEDŽ" dataDxfId="71"/>
    <tableColumn id="3" name="AEG" dataDxfId="70"/>
  </tableColumns>
  <tableStyleInfo name="TableStyleLight18" showFirstColumn="0" showLastColumn="0" showRowStripes="1" showColumnStripes="0"/>
</table>
</file>

<file path=xl/tables/table17.xml><?xml version="1.0" encoding="utf-8"?>
<table xmlns="http://schemas.openxmlformats.org/spreadsheetml/2006/main" id="25" name="Table13182226" displayName="Table13182226" ref="K3:N6" totalsRowShown="0" headerRowDxfId="69">
  <autoFilter ref="K3:N6"/>
  <tableColumns count="4">
    <tableColumn id="1" name="Koht"/>
    <tableColumn id="2" name="NIMI" dataDxfId="68">
      <calculatedColumnFormula>VLOOKUP(Table13182226[[#This Row],[Koht]],Table9162024[#All],2,FALSE)</calculatedColumnFormula>
    </tableColumn>
    <tableColumn id="3" name="Kolledž" dataDxfId="67">
      <calculatedColumnFormula>VLOOKUP(Table13182226[[#This Row],[Koht]],Table9162024[#All],3,FALSE)</calculatedColumnFormula>
    </tableColumn>
    <tableColumn id="4" name="Tulemus" dataDxfId="66">
      <calculatedColumnFormula>VLOOKUP(Table13182226[[#This Row],[Koht]],Table9162024[#All],4,FALSE)</calculatedColumnFormula>
    </tableColumn>
  </tableColumns>
  <tableStyleInfo name="TableStyleMedium3" showFirstColumn="0" showLastColumn="0" showRowStripes="1" showColumnStripes="0"/>
</table>
</file>

<file path=xl/tables/table18.xml><?xml version="1.0" encoding="utf-8"?>
<table xmlns="http://schemas.openxmlformats.org/spreadsheetml/2006/main" id="26" name="Table1315192327" displayName="Table1315192327" ref="K9:N12" totalsRowShown="0" headerRowDxfId="65">
  <autoFilter ref="K9:N12"/>
  <tableColumns count="4">
    <tableColumn id="1" name="Koht"/>
    <tableColumn id="2" name="NIMI" dataDxfId="64">
      <calculatedColumnFormula>VLOOKUP(Table1315192327[[#This Row],[Koht]],Table912172125[#All],2,FALSE)</calculatedColumnFormula>
    </tableColumn>
    <tableColumn id="3" name="Kolledž" dataDxfId="63">
      <calculatedColumnFormula>VLOOKUP(Table1315192327[[#This Row],[Koht]],Table912172125[#All],3,FALSE)</calculatedColumnFormula>
    </tableColumn>
    <tableColumn id="4" name="Tulemus" dataDxfId="62">
      <calculatedColumnFormula>VLOOKUP(Table1315192327[[#This Row],[Koht]],Table912172125[#All],4,FALSE)</calculatedColumnFormula>
    </tableColumn>
  </tableColumns>
  <tableStyleInfo name="TableStyleMedium3" showFirstColumn="0" showLastColumn="0" showRowStripes="1" showColumnStripes="0"/>
</table>
</file>

<file path=xl/tables/table19.xml><?xml version="1.0" encoding="utf-8"?>
<table xmlns="http://schemas.openxmlformats.org/spreadsheetml/2006/main" id="15" name="Table916" displayName="Table916" ref="A2:D25" totalsRowShown="0" dataDxfId="61" tableBorderDxfId="60">
  <autoFilter ref="A2:D25"/>
  <sortState ref="A3:D60">
    <sortCondition ref="A2:A60"/>
  </sortState>
  <tableColumns count="4">
    <tableColumn id="1" name="Rank" dataDxfId="59">
      <calculatedColumnFormula>RANK(Table916[[#This Row],[AEG]],Table916[AEG],1)</calculatedColumnFormula>
    </tableColumn>
    <tableColumn id="4" name="NIMI" dataDxfId="58"/>
    <tableColumn id="2" name="KOLLEDŽ" dataDxfId="57"/>
    <tableColumn id="3" name="AEG" dataDxfId="56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4" name="Table25" displayName="Table25" ref="H2:L5" totalsRowShown="0" headerRowDxfId="154">
  <autoFilter ref="H2:L5"/>
  <tableColumns count="5">
    <tableColumn id="1" name="Koht" dataDxfId="153"/>
    <tableColumn id="2" name="Eesnimi" dataDxfId="152"/>
    <tableColumn id="3" name="Perenimi" dataDxfId="151"/>
    <tableColumn id="4" name="Rühm" dataDxfId="150"/>
    <tableColumn id="5" name="Aeg" dataDxfId="149"/>
  </tableColumns>
  <tableStyleInfo name="TableStyleMedium17" showFirstColumn="0" showLastColumn="0" showRowStripes="1" showColumnStripes="0"/>
</table>
</file>

<file path=xl/tables/table20.xml><?xml version="1.0" encoding="utf-8"?>
<table xmlns="http://schemas.openxmlformats.org/spreadsheetml/2006/main" id="16" name="Table91217" displayName="Table91217" ref="F2:I21" totalsRowShown="0" dataDxfId="55" tableBorderDxfId="54">
  <autoFilter ref="F2:I21"/>
  <sortState ref="F3:I60">
    <sortCondition ref="F2:F60"/>
  </sortState>
  <tableColumns count="4">
    <tableColumn id="1" name="Rank" dataDxfId="53">
      <calculatedColumnFormula>RANK(Table91217[[#This Row],[AEG]],Table91217[AEG],1)</calculatedColumnFormula>
    </tableColumn>
    <tableColumn id="4" name="NIMI" dataDxfId="52"/>
    <tableColumn id="2" name="KOLLEDŽ" dataDxfId="51"/>
    <tableColumn id="3" name="AEG" dataDxfId="50"/>
  </tableColumns>
  <tableStyleInfo name="TableStyleLight18" showFirstColumn="0" showLastColumn="0" showRowStripes="1" showColumnStripes="0"/>
</table>
</file>

<file path=xl/tables/table21.xml><?xml version="1.0" encoding="utf-8"?>
<table xmlns="http://schemas.openxmlformats.org/spreadsheetml/2006/main" id="17" name="Table1318" displayName="Table1318" ref="K3:N6" totalsRowShown="0" headerRowDxfId="49">
  <autoFilter ref="K3:N6"/>
  <tableColumns count="4">
    <tableColumn id="1" name="Koht"/>
    <tableColumn id="2" name="NIMI" dataDxfId="48">
      <calculatedColumnFormula>VLOOKUP(Table1318[[#This Row],[Koht]],Table916[#All],2,FALSE)</calculatedColumnFormula>
    </tableColumn>
    <tableColumn id="3" name="Kolledž" dataDxfId="47">
      <calculatedColumnFormula>VLOOKUP(Table1318[[#This Row],[Koht]],Table916[#All],3,FALSE)</calculatedColumnFormula>
    </tableColumn>
    <tableColumn id="4" name="Tulemus" dataDxfId="46">
      <calculatedColumnFormula>VLOOKUP(Table1318[[#This Row],[Koht]],Table916[#All],4,FALSE)</calculatedColumnFormula>
    </tableColumn>
  </tableColumns>
  <tableStyleInfo name="TableStyleMedium3" showFirstColumn="0" showLastColumn="0" showRowStripes="1" showColumnStripes="0"/>
</table>
</file>

<file path=xl/tables/table22.xml><?xml version="1.0" encoding="utf-8"?>
<table xmlns="http://schemas.openxmlformats.org/spreadsheetml/2006/main" id="18" name="Table131519" displayName="Table131519" ref="K9:N12" totalsRowShown="0" headerRowDxfId="45">
  <autoFilter ref="K9:N12"/>
  <tableColumns count="4">
    <tableColumn id="1" name="Koht"/>
    <tableColumn id="2" name="NIMI" dataDxfId="44">
      <calculatedColumnFormula>VLOOKUP(Table131519[[#This Row],[Koht]],Table91217[#All],2,FALSE)</calculatedColumnFormula>
    </tableColumn>
    <tableColumn id="3" name="Kolledž" dataDxfId="43">
      <calculatedColumnFormula>VLOOKUP(Table131519[[#This Row],[Koht]],Table91217[#All],3,FALSE)</calculatedColumnFormula>
    </tableColumn>
    <tableColumn id="4" name="Tulemus" dataDxfId="42">
      <calculatedColumnFormula>VLOOKUP(Table131519[[#This Row],[Koht]],Table91217[#All],4,FALSE)</calculatedColumnFormula>
    </tableColumn>
  </tableColumns>
  <tableStyleInfo name="TableStyleMedium3" showFirstColumn="0" showLastColumn="0" showRowStripes="1" showColumnStripes="0"/>
</table>
</file>

<file path=xl/tables/table23.xml><?xml version="1.0" encoding="utf-8"?>
<table xmlns="http://schemas.openxmlformats.org/spreadsheetml/2006/main" id="19" name="Table91620" displayName="Table91620" ref="A2:D18" totalsRowShown="0" dataDxfId="41" tableBorderDxfId="40">
  <autoFilter ref="A2:D18"/>
  <sortState ref="A3:D60">
    <sortCondition ref="A2:A60"/>
  </sortState>
  <tableColumns count="4">
    <tableColumn id="1" name="Rank" dataDxfId="39">
      <calculatedColumnFormula>RANK(Table91620[[#This Row],[AEG]],Table91620[AEG],1)</calculatedColumnFormula>
    </tableColumn>
    <tableColumn id="4" name="NIMI" dataDxfId="38"/>
    <tableColumn id="2" name="KOLLEDŽ" dataDxfId="37"/>
    <tableColumn id="3" name="AEG" dataDxfId="36"/>
  </tableColumns>
  <tableStyleInfo name="TableStyleLight18" showFirstColumn="0" showLastColumn="0" showRowStripes="1" showColumnStripes="0"/>
</table>
</file>

<file path=xl/tables/table24.xml><?xml version="1.0" encoding="utf-8"?>
<table xmlns="http://schemas.openxmlformats.org/spreadsheetml/2006/main" id="20" name="Table9121721" displayName="Table9121721" ref="F2:I19" totalsRowShown="0" dataDxfId="35" tableBorderDxfId="34">
  <autoFilter ref="F2:I19"/>
  <sortState ref="F3:I60">
    <sortCondition ref="F2:F60"/>
  </sortState>
  <tableColumns count="4">
    <tableColumn id="1" name="Rank" dataDxfId="33">
      <calculatedColumnFormula>RANK(Table9121721[[#This Row],[AEG]],Table9121721[AEG],1)</calculatedColumnFormula>
    </tableColumn>
    <tableColumn id="4" name="NIMI" dataDxfId="32"/>
    <tableColumn id="2" name="KOLLEDŽ" dataDxfId="31"/>
    <tableColumn id="3" name="AEG" dataDxfId="30"/>
  </tableColumns>
  <tableStyleInfo name="TableStyleLight18" showFirstColumn="0" showLastColumn="0" showRowStripes="1" showColumnStripes="0"/>
</table>
</file>

<file path=xl/tables/table25.xml><?xml version="1.0" encoding="utf-8"?>
<table xmlns="http://schemas.openxmlformats.org/spreadsheetml/2006/main" id="21" name="Table131822" displayName="Table131822" ref="K3:N6" totalsRowShown="0" headerRowDxfId="29">
  <autoFilter ref="K3:N6"/>
  <tableColumns count="4">
    <tableColumn id="1" name="Koht"/>
    <tableColumn id="2" name="NIMI" dataDxfId="28">
      <calculatedColumnFormula>VLOOKUP(Table131822[[#This Row],[Koht]],Table91620[#All],2,FALSE)</calculatedColumnFormula>
    </tableColumn>
    <tableColumn id="3" name="Kolledž" dataDxfId="27">
      <calculatedColumnFormula>VLOOKUP(Table131822[[#This Row],[Koht]],Table91620[#All],3,FALSE)</calculatedColumnFormula>
    </tableColumn>
    <tableColumn id="4" name="Tulemus" dataDxfId="26">
      <calculatedColumnFormula>VLOOKUP(Table131822[[#This Row],[Koht]],Table91620[#All],4,FALSE)</calculatedColumnFormula>
    </tableColumn>
  </tableColumns>
  <tableStyleInfo name="TableStyleMedium3" showFirstColumn="0" showLastColumn="0" showRowStripes="1" showColumnStripes="0"/>
</table>
</file>

<file path=xl/tables/table26.xml><?xml version="1.0" encoding="utf-8"?>
<table xmlns="http://schemas.openxmlformats.org/spreadsheetml/2006/main" id="22" name="Table13151923" displayName="Table13151923" ref="K9:N12" totalsRowShown="0" headerRowDxfId="25">
  <autoFilter ref="K9:N12"/>
  <tableColumns count="4">
    <tableColumn id="1" name="Koht"/>
    <tableColumn id="2" name="NIMI" dataDxfId="24">
      <calculatedColumnFormula>VLOOKUP(Table13151923[[#This Row],[Koht]],Table9121721[#All],2,FALSE)</calculatedColumnFormula>
    </tableColumn>
    <tableColumn id="3" name="Kolledž" dataDxfId="23">
      <calculatedColumnFormula>VLOOKUP(Table13151923[[#This Row],[Koht]],Table9121721[#All],3,FALSE)</calculatedColumnFormula>
    </tableColumn>
    <tableColumn id="4" name="Tulemus" dataDxfId="22">
      <calculatedColumnFormula>VLOOKUP(Table13151923[[#This Row],[Koht]],Table9121721[#All],4,FALSE)</calculatedColumnFormula>
    </tableColumn>
  </tableColumns>
  <tableStyleInfo name="TableStyleMedium3" showFirstColumn="0" showLastColumn="0" showRowStripes="1" showColumnStripes="0"/>
</table>
</file>

<file path=xl/tables/table27.xml><?xml version="1.0" encoding="utf-8"?>
<table xmlns="http://schemas.openxmlformats.org/spreadsheetml/2006/main" id="35" name="Table91620243236" displayName="Table91620243236" ref="A2:D12" totalsRowShown="0" dataDxfId="21" tableBorderDxfId="20">
  <autoFilter ref="A2:D12"/>
  <sortState ref="A3:D60">
    <sortCondition ref="A2:A60"/>
  </sortState>
  <tableColumns count="4">
    <tableColumn id="1" name="Rank" dataDxfId="19">
      <calculatedColumnFormula>RANK(Table91620243236[[#This Row],[AEG]],Table91620243236[AEG],0)</calculatedColumnFormula>
    </tableColumn>
    <tableColumn id="4" name="NIMI" dataDxfId="18"/>
    <tableColumn id="2" name="KOLLEDŽ" dataDxfId="17"/>
    <tableColumn id="3" name="AEG" dataDxfId="16"/>
  </tableColumns>
  <tableStyleInfo name="TableStyleLight18" showFirstColumn="0" showLastColumn="0" showRowStripes="1" showColumnStripes="0"/>
</table>
</file>

<file path=xl/tables/table28.xml><?xml version="1.0" encoding="utf-8"?>
<table xmlns="http://schemas.openxmlformats.org/spreadsheetml/2006/main" id="36" name="Table9121721253337" displayName="Table9121721253337" ref="F2:I18" totalsRowShown="0" dataDxfId="15" tableBorderDxfId="14">
  <autoFilter ref="F2:I18"/>
  <sortState ref="F3:I60">
    <sortCondition ref="F2:F60"/>
  </sortState>
  <tableColumns count="4">
    <tableColumn id="1" name="Rank" dataDxfId="13">
      <calculatedColumnFormula>RANK(Table9121721253337[[#This Row],[AEG]],Table9121721253337[AEG],0)</calculatedColumnFormula>
    </tableColumn>
    <tableColumn id="4" name="NIMI" dataDxfId="12"/>
    <tableColumn id="2" name="KOLLEDŽ" dataDxfId="11"/>
    <tableColumn id="3" name="AEG" dataDxfId="10"/>
  </tableColumns>
  <tableStyleInfo name="TableStyleLight18" showFirstColumn="0" showLastColumn="0" showRowStripes="1" showColumnStripes="0"/>
</table>
</file>

<file path=xl/tables/table29.xml><?xml version="1.0" encoding="utf-8"?>
<table xmlns="http://schemas.openxmlformats.org/spreadsheetml/2006/main" id="39" name="Table9162024323640" displayName="Table9162024323640" ref="A2:D19" totalsRowShown="0" dataDxfId="9" tableBorderDxfId="8">
  <autoFilter ref="A2:D19"/>
  <sortState ref="A3:D60">
    <sortCondition ref="A2:A60"/>
  </sortState>
  <tableColumns count="4">
    <tableColumn id="1" name="Rank" dataDxfId="7">
      <calculatedColumnFormula>RANK(Table9162024323640[[#This Row],[AEG]],Table9162024323640[AEG],0)</calculatedColumnFormula>
    </tableColumn>
    <tableColumn id="4" name="NIMI" dataDxfId="6"/>
    <tableColumn id="2" name="KOLLEDŽ" dataDxfId="5"/>
    <tableColumn id="3" name="AEG" dataDxfId="4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E45" totalsRowShown="0" headerRowDxfId="148" dataDxfId="146" headerRowBorderDxfId="147" tableBorderDxfId="145">
  <autoFilter ref="A1:E45"/>
  <sortState ref="A2:E100">
    <sortCondition ref="A1:A100"/>
  </sortState>
  <tableColumns count="5">
    <tableColumn id="1" name="Rank" dataDxfId="144">
      <calculatedColumnFormula>RANK(Table1[[#This Row],[Jooksukrossiaeg]],Table1[Jooksukrossiaeg],1)</calculatedColumnFormula>
    </tableColumn>
    <tableColumn id="5" name="Eesnimi" dataDxfId="143"/>
    <tableColumn id="2" name="Perenimi" dataDxfId="142"/>
    <tableColumn id="3" name="Rühm" dataDxfId="141"/>
    <tableColumn id="4" name="Jooksukrossiaeg" dataDxfId="140"/>
  </tableColumns>
  <tableStyleInfo name="TableStyleLight21" showFirstColumn="0" showLastColumn="0" showRowStripes="1" showColumnStripes="0"/>
</table>
</file>

<file path=xl/tables/table30.xml><?xml version="1.0" encoding="utf-8"?>
<table xmlns="http://schemas.openxmlformats.org/spreadsheetml/2006/main" id="41" name="Table13182226343842" displayName="Table13182226343842" ref="F3:I6" totalsRowShown="0" headerRowDxfId="3">
  <autoFilter ref="F3:I6"/>
  <tableColumns count="4">
    <tableColumn id="1" name="Koht"/>
    <tableColumn id="2" name="NIMI" dataDxfId="2">
      <calculatedColumnFormula>VLOOKUP(Table13182226343842[[#This Row],[Koht]],Table9162024323640[#All],2,FALSE)</calculatedColumnFormula>
    </tableColumn>
    <tableColumn id="3" name="Kolledž" dataDxfId="1">
      <calculatedColumnFormula>VLOOKUP(Table13182226343842[[#This Row],[Koht]],Table9162024323640[#All],3,FALSE)</calculatedColumnFormula>
    </tableColumn>
    <tableColumn id="4" name="Tulemus" dataDxfId="0">
      <calculatedColumnFormula>VLOOKUP(Table13182226343842[[#This Row],[Koht]],Table9162024323640[#All],4,FALSE)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H2:L5" totalsRowShown="0" headerRowDxfId="139">
  <autoFilter ref="H2:L5"/>
  <tableColumns count="5">
    <tableColumn id="1" name="Koht" dataDxfId="138"/>
    <tableColumn id="2" name="Eesnimi" dataDxfId="137">
      <calculatedColumnFormula>VLOOKUP(Table2[[#This Row],[Koht]],Table1[],2,FALSE)</calculatedColumnFormula>
    </tableColumn>
    <tableColumn id="3" name="Perenimi" dataDxfId="136">
      <calculatedColumnFormula>VLOOKUP(Table2[[#This Row],[Koht]],Table1[],3,FALSE)</calculatedColumnFormula>
    </tableColumn>
    <tableColumn id="4" name="Rühm" dataDxfId="135">
      <calculatedColumnFormula>VLOOKUP(Table2[[#This Row],[Koht]],Table1[],4,FALSE)</calculatedColumnFormula>
    </tableColumn>
    <tableColumn id="5" name="Aeg" dataDxfId="134">
      <calculatedColumnFormula>VLOOKUP(Table2[[#This Row],[Koht]],Table1[],5,FALSE)</calculatedColumnFormula>
    </tableColumn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5" name="Table146" displayName="Table146" ref="A1:D5" totalsRowShown="0" headerRowDxfId="133" headerRowBorderDxfId="132" tableBorderDxfId="131">
  <autoFilter ref="A1:D5"/>
  <sortState ref="A2:D101">
    <sortCondition ref="A1:A101"/>
  </sortState>
  <tableColumns count="4">
    <tableColumn id="1" name="Rank" dataDxfId="130">
      <calculatedColumnFormula>RANK(Table146[[#This Row],[Aeg]],Table146[Aeg],1)</calculatedColumnFormula>
    </tableColumn>
    <tableColumn id="5" name="Nimi"/>
    <tableColumn id="3" name="Rühm" dataDxfId="129"/>
    <tableColumn id="4" name="Aeg" dataDxfId="128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6" name="Table257" displayName="Table257" ref="F2:I5" totalsRowShown="0" headerRowDxfId="127">
  <autoFilter ref="F2:I5"/>
  <tableColumns count="4">
    <tableColumn id="1" name="Koht"/>
    <tableColumn id="2" name="Nimi" dataDxfId="126">
      <calculatedColumnFormula>VLOOKUP(Table257[[#This Row],[Koht]],Table146[],2,FALSE)</calculatedColumnFormula>
    </tableColumn>
    <tableColumn id="4" name="Aeg" dataDxfId="125">
      <calculatedColumnFormula>VLOOKUP(Table257[[#This Row],[Koht]],Table146[],4,FALSE)</calculatedColumnFormula>
    </tableColumn>
    <tableColumn id="5" name="Rühm" dataDxfId="124">
      <calculatedColumnFormula>VLOOKUP(Table257[[#This Row],[Koht]],Table146[],5,FALSE)</calculatedColumnFormula>
    </tableColumn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2:E34" totalsRowShown="0" dataDxfId="123" tableBorderDxfId="122">
  <autoFilter ref="A2:E34"/>
  <sortState ref="A3:E60">
    <sortCondition ref="A2:A60"/>
  </sortState>
  <tableColumns count="5">
    <tableColumn id="1" name="Rank" dataDxfId="121">
      <calculatedColumnFormula>RANK(Table9[[#This Row],[TULEMUS]],Table9[TULEMUS],0)</calculatedColumnFormula>
    </tableColumn>
    <tableColumn id="4" name="NIMI" dataDxfId="120"/>
    <tableColumn id="2" name="KOLLEDŽ" dataDxfId="119"/>
    <tableColumn id="3" name="TULEMUS" dataDxfId="118"/>
    <tableColumn id="5" name="KAAL" dataDxfId="117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id="11" name="Table912" displayName="Table912" ref="G2:K10" totalsRowShown="0" dataDxfId="116" tableBorderDxfId="115">
  <autoFilter ref="G2:K10"/>
  <sortState ref="G3:K60">
    <sortCondition ref="G2:G60"/>
  </sortState>
  <tableColumns count="5">
    <tableColumn id="1" name="Rank" dataDxfId="114">
      <calculatedColumnFormula>RANK(Table912[[#This Row],[TULEMUS]],Table912[TULEMUS],0)</calculatedColumnFormula>
    </tableColumn>
    <tableColumn id="4" name="NIMI" dataDxfId="113"/>
    <tableColumn id="2" name="KOLLEDŽ" dataDxfId="112"/>
    <tableColumn id="3" name="TULEMUS" dataDxfId="111"/>
    <tableColumn id="5" name="KAAL" dataDxfId="110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id="13" name="Table13" displayName="Table13" ref="M3:P6" totalsRowShown="0" headerRowDxfId="109">
  <autoFilter ref="M3:P6"/>
  <tableColumns count="4">
    <tableColumn id="1" name="Koht"/>
    <tableColumn id="2" name="NIMI" dataDxfId="108">
      <calculatedColumnFormula>VLOOKUP(Table13[[#This Row],[Koht]],Table9[#All],2,FALSE)</calculatedColumnFormula>
    </tableColumn>
    <tableColumn id="3" name="Kolledž" dataDxfId="107">
      <calculatedColumnFormula>VLOOKUP(Table13[[#This Row],[Koht]],Table9[#All],3,FALSE)</calculatedColumnFormula>
    </tableColumn>
    <tableColumn id="4" name="Tulemus" dataDxfId="106">
      <calculatedColumnFormula>VLOOKUP(Table13[[#This Row],[Koht]],Table9[#All],4,FALSE)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4" Type="http://schemas.microsoft.com/office/2019/04/relationships/namedSheetView" Target="../namedSheetViews/namedSheetView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2.xml"/><Relationship Id="rId4" Type="http://schemas.openxmlformats.org/officeDocument/2006/relationships/table" Target="../tables/table2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6.xml"/><Relationship Id="rId4" Type="http://schemas.openxmlformats.org/officeDocument/2006/relationships/table" Target="../tables/table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26"/>
  <sheetViews>
    <sheetView workbookViewId="0">
      <pane ySplit="1" topLeftCell="A45" activePane="bottomLeft" state="frozen"/>
      <selection pane="bottomLeft" activeCell="M23" sqref="M23"/>
    </sheetView>
  </sheetViews>
  <sheetFormatPr defaultColWidth="14.44140625" defaultRowHeight="15.75" customHeight="1" x14ac:dyDescent="0.25"/>
  <cols>
    <col min="1" max="1" width="10.33203125" style="6" customWidth="1"/>
    <col min="2" max="2" width="29.109375" style="6" customWidth="1"/>
    <col min="3" max="3" width="29" style="6" customWidth="1"/>
    <col min="4" max="4" width="14.44140625" style="6"/>
    <col min="5" max="5" width="18.33203125" style="6" bestFit="1" customWidth="1"/>
    <col min="6" max="6" width="18" style="6" customWidth="1"/>
    <col min="7" max="7" width="13.44140625" style="6" customWidth="1"/>
    <col min="8" max="8" width="13.88671875" style="6" customWidth="1"/>
    <col min="9" max="9" width="13.109375" style="6" customWidth="1"/>
    <col min="10" max="10" width="13.44140625" style="6" customWidth="1"/>
    <col min="11" max="11" width="14.33203125" style="6" customWidth="1"/>
    <col min="12" max="12" width="16.109375" style="6" customWidth="1"/>
    <col min="13" max="16384" width="14.44140625" style="6"/>
  </cols>
  <sheetData>
    <row r="1" spans="1:14" ht="15.75" customHeight="1" x14ac:dyDescent="0.3">
      <c r="A1" s="48" t="s">
        <v>0</v>
      </c>
      <c r="B1" s="49" t="s">
        <v>1</v>
      </c>
      <c r="C1" s="49" t="s">
        <v>2</v>
      </c>
      <c r="D1" s="49" t="s">
        <v>3</v>
      </c>
      <c r="E1" s="50" t="s">
        <v>4</v>
      </c>
      <c r="F1" s="23" t="s">
        <v>5</v>
      </c>
      <c r="H1" s="51" t="s">
        <v>6</v>
      </c>
    </row>
    <row r="2" spans="1:14" ht="14.4" x14ac:dyDescent="0.3">
      <c r="A2" s="37">
        <f>RANK(Table14[[#This Row],[Jooksukrossiaeg]],Table14[Jooksukrossiaeg],1)</f>
        <v>1</v>
      </c>
      <c r="B2" s="40" t="s">
        <v>7</v>
      </c>
      <c r="C2" s="40" t="s">
        <v>8</v>
      </c>
      <c r="D2" s="37" t="s">
        <v>9</v>
      </c>
      <c r="E2" s="38">
        <v>10.17</v>
      </c>
      <c r="F2" s="39">
        <v>59</v>
      </c>
      <c r="G2" s="6" t="s">
        <v>10</v>
      </c>
      <c r="H2" s="55" t="s">
        <v>11</v>
      </c>
      <c r="I2" s="55" t="s">
        <v>1</v>
      </c>
      <c r="J2" s="55" t="s">
        <v>2</v>
      </c>
      <c r="K2" s="55" t="s">
        <v>3</v>
      </c>
      <c r="L2" s="55" t="s">
        <v>12</v>
      </c>
    </row>
    <row r="3" spans="1:14" ht="14.4" x14ac:dyDescent="0.3">
      <c r="A3" s="37">
        <f>RANK(Table14[[#This Row],[Jooksukrossiaeg]],Table14[Jooksukrossiaeg],1)</f>
        <v>2</v>
      </c>
      <c r="B3" s="37" t="s">
        <v>13</v>
      </c>
      <c r="C3" s="37" t="s">
        <v>14</v>
      </c>
      <c r="D3" s="37" t="s">
        <v>9</v>
      </c>
      <c r="E3" s="38">
        <v>11.58</v>
      </c>
      <c r="F3" s="39">
        <v>58</v>
      </c>
      <c r="H3" s="21">
        <v>1</v>
      </c>
      <c r="I3" s="21" t="str">
        <f>VLOOKUP(Table25[[#This Row],[Koht]],Table14[],2,FALSE)</f>
        <v>Allain-Marco</v>
      </c>
      <c r="J3" s="21" t="str">
        <f>VLOOKUP(Table25[[#This Row],[Koht]],Table14[],3,FALSE)</f>
        <v>Anton</v>
      </c>
      <c r="K3" s="21" t="str">
        <f>VLOOKUP(Table25[[#This Row],[Koht]],Table14[],4,FALSE)</f>
        <v>PÄK</v>
      </c>
      <c r="L3" s="21">
        <f>VLOOKUP(Table25[[#This Row],[Koht]],Table14[],5,FALSE)</f>
        <v>10.17</v>
      </c>
    </row>
    <row r="4" spans="1:14" ht="14.4" x14ac:dyDescent="0.3">
      <c r="A4" s="37">
        <v>3</v>
      </c>
      <c r="B4" s="37" t="s">
        <v>15</v>
      </c>
      <c r="C4" s="37" t="s">
        <v>16</v>
      </c>
      <c r="D4" s="37" t="s">
        <v>17</v>
      </c>
      <c r="E4" s="38">
        <v>11.58</v>
      </c>
      <c r="F4" s="39">
        <v>58</v>
      </c>
      <c r="G4" s="6" t="s">
        <v>10</v>
      </c>
      <c r="H4" s="114">
        <v>2</v>
      </c>
      <c r="I4" s="114" t="s">
        <v>13</v>
      </c>
      <c r="J4" s="114" t="s">
        <v>14</v>
      </c>
      <c r="K4" s="114" t="s">
        <v>9</v>
      </c>
      <c r="L4" s="115">
        <v>11.58</v>
      </c>
    </row>
    <row r="5" spans="1:14" ht="15.75" customHeight="1" x14ac:dyDescent="0.3">
      <c r="A5" s="30">
        <f>RANK(Table14[[#This Row],[Jooksukrossiaeg]],Table14[Jooksukrossiaeg],1)</f>
        <v>4</v>
      </c>
      <c r="B5" s="30" t="s">
        <v>18</v>
      </c>
      <c r="C5" s="30" t="s">
        <v>19</v>
      </c>
      <c r="D5" s="30" t="s">
        <v>9</v>
      </c>
      <c r="E5" s="31">
        <v>12.1</v>
      </c>
      <c r="F5" s="35">
        <v>56</v>
      </c>
      <c r="H5" s="21">
        <v>3</v>
      </c>
      <c r="I5" s="21" t="s">
        <v>15</v>
      </c>
      <c r="J5" s="21" t="s">
        <v>16</v>
      </c>
      <c r="K5" s="21" t="s">
        <v>17</v>
      </c>
      <c r="L5" s="21">
        <v>11.58</v>
      </c>
    </row>
    <row r="6" spans="1:14" ht="15.75" customHeight="1" x14ac:dyDescent="0.3">
      <c r="A6" s="30">
        <f>RANK(Table14[[#This Row],[Jooksukrossiaeg]],Table14[Jooksukrossiaeg],1)</f>
        <v>5</v>
      </c>
      <c r="B6" s="30" t="s">
        <v>20</v>
      </c>
      <c r="C6" s="30" t="s">
        <v>21</v>
      </c>
      <c r="D6" s="30" t="s">
        <v>9</v>
      </c>
      <c r="E6" s="31">
        <v>12.19</v>
      </c>
      <c r="F6" s="35">
        <v>55</v>
      </c>
      <c r="G6" s="19"/>
    </row>
    <row r="7" spans="1:14" ht="15.75" customHeight="1" x14ac:dyDescent="0.3">
      <c r="A7" s="30">
        <f>RANK(Table14[[#This Row],[Jooksukrossiaeg]],Table14[Jooksukrossiaeg],1)</f>
        <v>6</v>
      </c>
      <c r="B7" s="30" t="s">
        <v>22</v>
      </c>
      <c r="C7" s="30" t="s">
        <v>23</v>
      </c>
      <c r="D7" s="30" t="s">
        <v>24</v>
      </c>
      <c r="E7" s="30">
        <v>12.23</v>
      </c>
      <c r="F7" s="35">
        <v>54</v>
      </c>
      <c r="H7" s="52" t="s">
        <v>25</v>
      </c>
      <c r="I7" s="26"/>
      <c r="J7" s="26"/>
      <c r="K7" s="26"/>
    </row>
    <row r="8" spans="1:14" ht="15.75" customHeight="1" x14ac:dyDescent="0.3">
      <c r="A8" s="30">
        <f>RANK(Table14[[#This Row],[Jooksukrossiaeg]],Table14[Jooksukrossiaeg],1)</f>
        <v>7</v>
      </c>
      <c r="B8" s="30" t="s">
        <v>26</v>
      </c>
      <c r="C8" s="30" t="s">
        <v>27</v>
      </c>
      <c r="D8" s="30" t="s">
        <v>9</v>
      </c>
      <c r="E8" s="31">
        <v>12.49</v>
      </c>
      <c r="F8" s="35">
        <v>53</v>
      </c>
      <c r="H8" s="54" t="s">
        <v>11</v>
      </c>
      <c r="I8" s="161" t="s">
        <v>28</v>
      </c>
      <c r="J8" s="161" t="s">
        <v>29</v>
      </c>
      <c r="K8" s="161" t="s">
        <v>30</v>
      </c>
      <c r="L8" s="161" t="s">
        <v>31</v>
      </c>
      <c r="M8" s="160" t="s">
        <v>32</v>
      </c>
      <c r="N8" s="161" t="s">
        <v>33</v>
      </c>
    </row>
    <row r="9" spans="1:14" ht="15.75" customHeight="1" x14ac:dyDescent="0.3">
      <c r="A9" s="36">
        <f>RANK(Table14[[#This Row],[Jooksukrossiaeg]],Table14[Jooksukrossiaeg],1)</f>
        <v>7</v>
      </c>
      <c r="B9" s="30" t="s">
        <v>34</v>
      </c>
      <c r="C9" s="30" t="s">
        <v>35</v>
      </c>
      <c r="D9" s="30" t="s">
        <v>24</v>
      </c>
      <c r="E9" s="31">
        <v>12.49</v>
      </c>
      <c r="F9" s="35">
        <v>53</v>
      </c>
      <c r="H9" s="162" t="s">
        <v>36</v>
      </c>
      <c r="I9" s="33" t="s">
        <v>17</v>
      </c>
      <c r="J9" s="33">
        <v>474</v>
      </c>
      <c r="K9" s="33">
        <v>414</v>
      </c>
      <c r="L9" s="33">
        <v>16</v>
      </c>
      <c r="M9" s="21">
        <v>87</v>
      </c>
      <c r="N9" s="33">
        <v>991</v>
      </c>
    </row>
    <row r="10" spans="1:14" ht="15.75" customHeight="1" x14ac:dyDescent="0.3">
      <c r="A10" s="36">
        <f>RANK(Table14[[#This Row],[Jooksukrossiaeg]],Table14[Jooksukrossiaeg],1)</f>
        <v>9</v>
      </c>
      <c r="B10" s="30" t="s">
        <v>34</v>
      </c>
      <c r="C10" s="30" t="s">
        <v>37</v>
      </c>
      <c r="D10" s="30" t="s">
        <v>17</v>
      </c>
      <c r="E10" s="31">
        <v>12.53</v>
      </c>
      <c r="F10" s="35">
        <v>51</v>
      </c>
      <c r="H10" s="162" t="s">
        <v>38</v>
      </c>
      <c r="I10" s="33" t="s">
        <v>9</v>
      </c>
      <c r="J10" s="33">
        <v>18</v>
      </c>
      <c r="K10" s="33">
        <v>960</v>
      </c>
      <c r="L10" s="33">
        <v>3</v>
      </c>
      <c r="M10" s="21">
        <v>3</v>
      </c>
      <c r="N10" s="33">
        <v>984</v>
      </c>
    </row>
    <row r="11" spans="1:14" ht="15.75" customHeight="1" x14ac:dyDescent="0.3">
      <c r="A11" s="30">
        <f>RANK(Table14[[#This Row],[Jooksukrossiaeg]],Table14[Jooksukrossiaeg],1)</f>
        <v>10</v>
      </c>
      <c r="B11" s="30" t="s">
        <v>39</v>
      </c>
      <c r="C11" s="30" t="s">
        <v>40</v>
      </c>
      <c r="D11" s="30" t="s">
        <v>9</v>
      </c>
      <c r="E11" s="31">
        <v>12.58</v>
      </c>
      <c r="F11" s="35">
        <v>50</v>
      </c>
      <c r="H11" s="162" t="s">
        <v>41</v>
      </c>
      <c r="I11" s="33" t="s">
        <v>24</v>
      </c>
      <c r="J11" s="33">
        <v>314</v>
      </c>
      <c r="K11" s="33">
        <v>266</v>
      </c>
      <c r="L11" s="33">
        <v>2</v>
      </c>
      <c r="M11" s="21">
        <v>65</v>
      </c>
      <c r="N11" s="33">
        <v>647</v>
      </c>
    </row>
    <row r="12" spans="1:14" ht="15.75" customHeight="1" x14ac:dyDescent="0.3">
      <c r="A12" s="36">
        <f>RANK(Table14[[#This Row],[Jooksukrossiaeg]],Table14[Jooksukrossiaeg],1)</f>
        <v>11</v>
      </c>
      <c r="B12" s="30" t="s">
        <v>42</v>
      </c>
      <c r="C12" s="30" t="s">
        <v>43</v>
      </c>
      <c r="D12" s="30" t="s">
        <v>9</v>
      </c>
      <c r="E12" s="31">
        <v>12.59</v>
      </c>
      <c r="F12" s="35">
        <v>49</v>
      </c>
      <c r="H12" s="162" t="s">
        <v>44</v>
      </c>
      <c r="I12" s="33" t="s">
        <v>45</v>
      </c>
      <c r="J12" s="33">
        <v>48.5</v>
      </c>
      <c r="K12" s="33">
        <v>121</v>
      </c>
      <c r="L12" s="33">
        <v>17</v>
      </c>
      <c r="M12" s="21">
        <v>19</v>
      </c>
      <c r="N12" s="33">
        <v>205.5</v>
      </c>
    </row>
    <row r="13" spans="1:14" ht="15.75" customHeight="1" x14ac:dyDescent="0.3">
      <c r="A13" s="36">
        <f>RANK(Table14[[#This Row],[Jooksukrossiaeg]],Table14[Jooksukrossiaeg],1)</f>
        <v>12</v>
      </c>
      <c r="B13" s="30" t="s">
        <v>46</v>
      </c>
      <c r="C13" s="30" t="s">
        <v>47</v>
      </c>
      <c r="D13" s="30" t="s">
        <v>9</v>
      </c>
      <c r="E13" s="31">
        <v>13</v>
      </c>
      <c r="F13" s="35">
        <v>47</v>
      </c>
      <c r="G13" s="6" t="s">
        <v>48</v>
      </c>
      <c r="H13" s="162" t="s">
        <v>49</v>
      </c>
      <c r="I13" s="33" t="s">
        <v>50</v>
      </c>
      <c r="J13" s="33">
        <v>92.5</v>
      </c>
      <c r="K13" s="33">
        <v>10</v>
      </c>
      <c r="L13" s="53" t="s">
        <v>10</v>
      </c>
      <c r="M13" s="21">
        <v>37</v>
      </c>
      <c r="N13" s="33">
        <v>139.5</v>
      </c>
    </row>
    <row r="14" spans="1:14" ht="15.75" customHeight="1" x14ac:dyDescent="0.3">
      <c r="A14" s="36">
        <f>RANK(Table14[[#This Row],[Jooksukrossiaeg]],Table14[Jooksukrossiaeg],1)</f>
        <v>12</v>
      </c>
      <c r="B14" s="30" t="s">
        <v>51</v>
      </c>
      <c r="C14" s="30" t="s">
        <v>52</v>
      </c>
      <c r="D14" s="30" t="s">
        <v>17</v>
      </c>
      <c r="E14" s="31">
        <v>13</v>
      </c>
      <c r="F14" s="35">
        <v>47</v>
      </c>
    </row>
    <row r="15" spans="1:14" ht="15.75" customHeight="1" x14ac:dyDescent="0.3">
      <c r="A15" s="30">
        <f>RANK(Table14[[#This Row],[Jooksukrossiaeg]],Table14[Jooksukrossiaeg],1)</f>
        <v>12</v>
      </c>
      <c r="B15" s="30" t="s">
        <v>53</v>
      </c>
      <c r="C15" s="30" t="s">
        <v>54</v>
      </c>
      <c r="D15" s="30" t="s">
        <v>17</v>
      </c>
      <c r="E15" s="31">
        <v>13</v>
      </c>
      <c r="F15" s="35">
        <v>47</v>
      </c>
      <c r="H15" s="155" t="s">
        <v>55</v>
      </c>
      <c r="M15" s="159"/>
      <c r="N15" s="96"/>
    </row>
    <row r="16" spans="1:14" ht="15.75" customHeight="1" x14ac:dyDescent="0.3">
      <c r="A16" s="30">
        <f>RANK(Table14[[#This Row],[Jooksukrossiaeg]],Table14[Jooksukrossiaeg],1)</f>
        <v>15</v>
      </c>
      <c r="B16" s="30" t="s">
        <v>56</v>
      </c>
      <c r="C16" s="30" t="s">
        <v>57</v>
      </c>
      <c r="D16" s="30" t="s">
        <v>9</v>
      </c>
      <c r="E16" s="31">
        <v>13.07</v>
      </c>
      <c r="F16" s="35">
        <v>45</v>
      </c>
      <c r="H16" s="54" t="s">
        <v>11</v>
      </c>
      <c r="I16" s="88" t="s">
        <v>28</v>
      </c>
      <c r="J16" s="88" t="s">
        <v>29</v>
      </c>
      <c r="K16" s="88" t="s">
        <v>30</v>
      </c>
      <c r="L16" s="156" t="s">
        <v>31</v>
      </c>
      <c r="M16" s="160" t="s">
        <v>58</v>
      </c>
      <c r="N16" s="112"/>
    </row>
    <row r="17" spans="1:14" ht="15.75" customHeight="1" x14ac:dyDescent="0.3">
      <c r="A17" s="36">
        <f>RANK(Table14[[#This Row],[Jooksukrossiaeg]],Table14[Jooksukrossiaeg],1)</f>
        <v>15</v>
      </c>
      <c r="B17" s="30" t="s">
        <v>59</v>
      </c>
      <c r="C17" s="30" t="s">
        <v>60</v>
      </c>
      <c r="D17" s="30" t="s">
        <v>9</v>
      </c>
      <c r="E17" s="31">
        <v>13.07</v>
      </c>
      <c r="F17" s="35">
        <v>45</v>
      </c>
      <c r="H17" s="89" t="s">
        <v>36</v>
      </c>
      <c r="I17" s="33" t="s">
        <v>9</v>
      </c>
      <c r="J17" s="33">
        <v>18</v>
      </c>
      <c r="K17" s="33">
        <v>960</v>
      </c>
      <c r="L17" s="157">
        <v>3</v>
      </c>
      <c r="M17" s="35">
        <v>981</v>
      </c>
      <c r="N17" s="112"/>
    </row>
    <row r="18" spans="1:14" ht="15.75" customHeight="1" x14ac:dyDescent="0.3">
      <c r="A18" s="36">
        <f>RANK(Table14[[#This Row],[Jooksukrossiaeg]],Table14[Jooksukrossiaeg],1)</f>
        <v>17</v>
      </c>
      <c r="B18" s="30" t="s">
        <v>61</v>
      </c>
      <c r="C18" s="30" t="s">
        <v>62</v>
      </c>
      <c r="D18" s="30" t="s">
        <v>17</v>
      </c>
      <c r="E18" s="31">
        <v>13.3</v>
      </c>
      <c r="F18" s="35">
        <v>43</v>
      </c>
      <c r="H18" s="89" t="s">
        <v>38</v>
      </c>
      <c r="I18" s="33" t="s">
        <v>17</v>
      </c>
      <c r="J18" s="33">
        <v>474</v>
      </c>
      <c r="K18" s="33">
        <v>414</v>
      </c>
      <c r="L18" s="157">
        <v>16</v>
      </c>
      <c r="M18" s="35">
        <v>904</v>
      </c>
      <c r="N18" s="112"/>
    </row>
    <row r="19" spans="1:14" ht="15.75" customHeight="1" x14ac:dyDescent="0.3">
      <c r="A19" s="30">
        <f>RANK(Table14[[#This Row],[Jooksukrossiaeg]],Table14[Jooksukrossiaeg],1)</f>
        <v>18</v>
      </c>
      <c r="B19" s="30" t="s">
        <v>63</v>
      </c>
      <c r="C19" s="30" t="s">
        <v>64</v>
      </c>
      <c r="D19" s="30" t="s">
        <v>17</v>
      </c>
      <c r="E19" s="31">
        <v>13.31</v>
      </c>
      <c r="F19" s="35">
        <v>42</v>
      </c>
      <c r="H19" s="89" t="s">
        <v>41</v>
      </c>
      <c r="I19" s="33" t="s">
        <v>24</v>
      </c>
      <c r="J19" s="33">
        <v>314</v>
      </c>
      <c r="K19" s="33">
        <v>266</v>
      </c>
      <c r="L19" s="157">
        <v>2</v>
      </c>
      <c r="M19" s="35">
        <v>582</v>
      </c>
      <c r="N19" s="112"/>
    </row>
    <row r="20" spans="1:14" ht="15.75" customHeight="1" x14ac:dyDescent="0.3">
      <c r="A20" s="36">
        <f>RANK(Table14[[#This Row],[Jooksukrossiaeg]],Table14[Jooksukrossiaeg],1)</f>
        <v>18</v>
      </c>
      <c r="B20" s="30" t="s">
        <v>65</v>
      </c>
      <c r="C20" s="30" t="s">
        <v>66</v>
      </c>
      <c r="D20" s="30" t="s">
        <v>17</v>
      </c>
      <c r="E20" s="31">
        <v>13.31</v>
      </c>
      <c r="F20" s="35">
        <v>42</v>
      </c>
      <c r="H20" s="89" t="s">
        <v>44</v>
      </c>
      <c r="I20" s="33" t="s">
        <v>45</v>
      </c>
      <c r="J20" s="33">
        <v>48.5</v>
      </c>
      <c r="K20" s="33">
        <v>121</v>
      </c>
      <c r="L20" s="157">
        <v>17</v>
      </c>
      <c r="M20" s="35">
        <v>186.5</v>
      </c>
      <c r="N20" s="112"/>
    </row>
    <row r="21" spans="1:14" ht="15.75" customHeight="1" x14ac:dyDescent="0.3">
      <c r="A21" s="30">
        <f>RANK(Table14[[#This Row],[Jooksukrossiaeg]],Table14[Jooksukrossiaeg],1)</f>
        <v>20</v>
      </c>
      <c r="B21" s="30" t="s">
        <v>67</v>
      </c>
      <c r="C21" s="30" t="s">
        <v>68</v>
      </c>
      <c r="D21" s="30" t="s">
        <v>9</v>
      </c>
      <c r="E21" s="31">
        <v>13.34</v>
      </c>
      <c r="F21" s="35">
        <v>40</v>
      </c>
      <c r="H21" s="89" t="s">
        <v>49</v>
      </c>
      <c r="I21" s="33" t="s">
        <v>50</v>
      </c>
      <c r="J21" s="33">
        <v>92.5</v>
      </c>
      <c r="K21" s="33">
        <v>10</v>
      </c>
      <c r="L21" s="158" t="s">
        <v>10</v>
      </c>
      <c r="M21" s="21">
        <v>102.5</v>
      </c>
      <c r="N21" s="112"/>
    </row>
    <row r="22" spans="1:14" ht="15.75" customHeight="1" x14ac:dyDescent="0.3">
      <c r="A22" s="30">
        <f>RANK(Table14[[#This Row],[Jooksukrossiaeg]],Table14[Jooksukrossiaeg],1)</f>
        <v>20</v>
      </c>
      <c r="B22" s="30" t="s">
        <v>69</v>
      </c>
      <c r="C22" s="30" t="s">
        <v>70</v>
      </c>
      <c r="D22" s="30" t="s">
        <v>24</v>
      </c>
      <c r="E22" s="31">
        <v>13.34</v>
      </c>
      <c r="F22" s="35">
        <v>40</v>
      </c>
    </row>
    <row r="23" spans="1:14" ht="15.75" customHeight="1" x14ac:dyDescent="0.3">
      <c r="A23" s="30">
        <f>RANK(Table14[[#This Row],[Jooksukrossiaeg]],Table14[Jooksukrossiaeg],1)</f>
        <v>22</v>
      </c>
      <c r="B23" s="30" t="s">
        <v>71</v>
      </c>
      <c r="C23" s="30" t="s">
        <v>72</v>
      </c>
      <c r="D23" s="30" t="s">
        <v>9</v>
      </c>
      <c r="E23" s="31">
        <v>13.4</v>
      </c>
      <c r="F23" s="35">
        <v>38</v>
      </c>
    </row>
    <row r="24" spans="1:14" ht="15.75" customHeight="1" x14ac:dyDescent="0.3">
      <c r="A24" s="36">
        <f>RANK(Table14[[#This Row],[Jooksukrossiaeg]],Table14[Jooksukrossiaeg],1)</f>
        <v>23</v>
      </c>
      <c r="B24" s="30" t="s">
        <v>73</v>
      </c>
      <c r="C24" s="30" t="s">
        <v>74</v>
      </c>
      <c r="D24" s="30" t="s">
        <v>9</v>
      </c>
      <c r="E24" s="31">
        <v>13.41</v>
      </c>
      <c r="F24" s="35">
        <v>37</v>
      </c>
    </row>
    <row r="25" spans="1:14" ht="15.75" customHeight="1" x14ac:dyDescent="0.3">
      <c r="A25" s="36">
        <f>RANK(Table14[[#This Row],[Jooksukrossiaeg]],Table14[Jooksukrossiaeg],1)</f>
        <v>24</v>
      </c>
      <c r="B25" s="30" t="s">
        <v>75</v>
      </c>
      <c r="C25" s="30" t="s">
        <v>76</v>
      </c>
      <c r="D25" s="30" t="s">
        <v>45</v>
      </c>
      <c r="E25" s="31">
        <v>13.45</v>
      </c>
      <c r="F25" s="35">
        <v>36</v>
      </c>
    </row>
    <row r="26" spans="1:14" ht="15.75" customHeight="1" x14ac:dyDescent="0.3">
      <c r="A26" s="36">
        <f>RANK(Table14[[#This Row],[Jooksukrossiaeg]],Table14[Jooksukrossiaeg],1)</f>
        <v>25</v>
      </c>
      <c r="B26" s="30" t="s">
        <v>77</v>
      </c>
      <c r="C26" s="30" t="s">
        <v>78</v>
      </c>
      <c r="D26" s="30" t="s">
        <v>45</v>
      </c>
      <c r="E26" s="31">
        <v>13.47</v>
      </c>
      <c r="F26" s="35">
        <v>35</v>
      </c>
    </row>
    <row r="27" spans="1:14" ht="15.75" customHeight="1" x14ac:dyDescent="0.3">
      <c r="A27" s="30">
        <f>RANK(Table14[[#This Row],[Jooksukrossiaeg]],Table14[Jooksukrossiaeg],1)</f>
        <v>26</v>
      </c>
      <c r="B27" s="30" t="s">
        <v>13</v>
      </c>
      <c r="C27" s="30" t="s">
        <v>79</v>
      </c>
      <c r="D27" s="30" t="s">
        <v>9</v>
      </c>
      <c r="E27" s="31">
        <v>13.49</v>
      </c>
      <c r="F27" s="35">
        <v>34</v>
      </c>
    </row>
    <row r="28" spans="1:14" ht="15.75" customHeight="1" x14ac:dyDescent="0.3">
      <c r="A28" s="36">
        <f>RANK(Table14[[#This Row],[Jooksukrossiaeg]],Table14[Jooksukrossiaeg],1)</f>
        <v>27</v>
      </c>
      <c r="B28" s="30" t="s">
        <v>80</v>
      </c>
      <c r="C28" s="30" t="s">
        <v>81</v>
      </c>
      <c r="D28" s="30" t="s">
        <v>9</v>
      </c>
      <c r="E28" s="31">
        <v>13.52</v>
      </c>
      <c r="F28" s="35">
        <v>33</v>
      </c>
    </row>
    <row r="29" spans="1:14" ht="15.75" customHeight="1" x14ac:dyDescent="0.3">
      <c r="A29" s="30">
        <f>RANK(Table14[[#This Row],[Jooksukrossiaeg]],Table14[Jooksukrossiaeg],1)</f>
        <v>28</v>
      </c>
      <c r="B29" s="30" t="s">
        <v>82</v>
      </c>
      <c r="C29" s="30" t="s">
        <v>83</v>
      </c>
      <c r="D29" s="30" t="s">
        <v>17</v>
      </c>
      <c r="E29" s="31">
        <v>13.58</v>
      </c>
      <c r="F29" s="35">
        <v>32</v>
      </c>
    </row>
    <row r="30" spans="1:14" ht="15.75" customHeight="1" x14ac:dyDescent="0.3">
      <c r="A30" s="36">
        <f>RANK(Table14[[#This Row],[Jooksukrossiaeg]],Table14[Jooksukrossiaeg],1)</f>
        <v>29</v>
      </c>
      <c r="B30" s="30" t="s">
        <v>34</v>
      </c>
      <c r="C30" s="30" t="s">
        <v>84</v>
      </c>
      <c r="D30" s="30" t="s">
        <v>17</v>
      </c>
      <c r="E30" s="31">
        <v>14.06</v>
      </c>
      <c r="F30" s="35">
        <v>31</v>
      </c>
    </row>
    <row r="31" spans="1:14" ht="15.75" customHeight="1" x14ac:dyDescent="0.3">
      <c r="A31" s="36">
        <f>RANK(Table14[[#This Row],[Jooksukrossiaeg]],Table14[Jooksukrossiaeg],1)</f>
        <v>30</v>
      </c>
      <c r="B31" s="30" t="s">
        <v>85</v>
      </c>
      <c r="C31" s="30" t="s">
        <v>86</v>
      </c>
      <c r="D31" s="30" t="s">
        <v>24</v>
      </c>
      <c r="E31" s="31">
        <v>14.15</v>
      </c>
      <c r="F31" s="35">
        <v>30</v>
      </c>
    </row>
    <row r="32" spans="1:14" ht="15.75" customHeight="1" x14ac:dyDescent="0.3">
      <c r="A32" s="30">
        <f>RANK(Table14[[#This Row],[Jooksukrossiaeg]],Table14[Jooksukrossiaeg],1)</f>
        <v>31</v>
      </c>
      <c r="B32" s="30" t="s">
        <v>87</v>
      </c>
      <c r="C32" s="30" t="s">
        <v>88</v>
      </c>
      <c r="D32" s="30" t="s">
        <v>9</v>
      </c>
      <c r="E32" s="31">
        <v>14.22</v>
      </c>
      <c r="F32" s="35">
        <v>29</v>
      </c>
    </row>
    <row r="33" spans="1:6" ht="15.75" customHeight="1" x14ac:dyDescent="0.3">
      <c r="A33" s="36">
        <f>RANK(Table14[[#This Row],[Jooksukrossiaeg]],Table14[Jooksukrossiaeg],1)</f>
        <v>32</v>
      </c>
      <c r="B33" s="30" t="s">
        <v>59</v>
      </c>
      <c r="C33" s="30" t="s">
        <v>89</v>
      </c>
      <c r="D33" s="30" t="s">
        <v>45</v>
      </c>
      <c r="E33" s="31">
        <v>14.28</v>
      </c>
      <c r="F33" s="35">
        <v>28</v>
      </c>
    </row>
    <row r="34" spans="1:6" ht="15.75" customHeight="1" x14ac:dyDescent="0.3">
      <c r="A34" s="30">
        <f>RANK(Table14[[#This Row],[Jooksukrossiaeg]],Table14[Jooksukrossiaeg],1)</f>
        <v>33</v>
      </c>
      <c r="B34" s="30" t="s">
        <v>90</v>
      </c>
      <c r="C34" s="30" t="s">
        <v>91</v>
      </c>
      <c r="D34" s="30" t="s">
        <v>9</v>
      </c>
      <c r="E34" s="30">
        <v>14.31</v>
      </c>
      <c r="F34" s="35">
        <v>27</v>
      </c>
    </row>
    <row r="35" spans="1:6" ht="15.75" customHeight="1" x14ac:dyDescent="0.3">
      <c r="A35" s="30">
        <f>RANK(Table14[[#This Row],[Jooksukrossiaeg]],Table14[Jooksukrossiaeg],1)</f>
        <v>34</v>
      </c>
      <c r="B35" s="30" t="s">
        <v>92</v>
      </c>
      <c r="C35" s="30" t="s">
        <v>93</v>
      </c>
      <c r="D35" s="30" t="s">
        <v>9</v>
      </c>
      <c r="E35" s="30">
        <v>14.32</v>
      </c>
      <c r="F35" s="35">
        <v>26</v>
      </c>
    </row>
    <row r="36" spans="1:6" ht="15.75" customHeight="1" x14ac:dyDescent="0.3">
      <c r="A36" s="30">
        <f>RANK(Table14[[#This Row],[Jooksukrossiaeg]],Table14[Jooksukrossiaeg],1)</f>
        <v>35</v>
      </c>
      <c r="B36" s="30" t="s">
        <v>94</v>
      </c>
      <c r="C36" s="30" t="s">
        <v>95</v>
      </c>
      <c r="D36" s="30" t="s">
        <v>9</v>
      </c>
      <c r="E36" s="31">
        <v>14.34</v>
      </c>
      <c r="F36" s="35">
        <v>25</v>
      </c>
    </row>
    <row r="37" spans="1:6" ht="15.75" customHeight="1" x14ac:dyDescent="0.3">
      <c r="A37" s="36">
        <f>RANK(Table14[[#This Row],[Jooksukrossiaeg]],Table14[Jooksukrossiaeg],1)</f>
        <v>36</v>
      </c>
      <c r="B37" s="30" t="s">
        <v>96</v>
      </c>
      <c r="C37" s="30" t="s">
        <v>97</v>
      </c>
      <c r="D37" s="30" t="s">
        <v>9</v>
      </c>
      <c r="E37" s="31">
        <v>14.35</v>
      </c>
      <c r="F37" s="35">
        <v>24</v>
      </c>
    </row>
    <row r="38" spans="1:6" ht="15.75" customHeight="1" x14ac:dyDescent="0.3">
      <c r="A38" s="30">
        <f>RANK(Table14[[#This Row],[Jooksukrossiaeg]],Table14[Jooksukrossiaeg],1)</f>
        <v>37</v>
      </c>
      <c r="B38" s="30" t="s">
        <v>98</v>
      </c>
      <c r="C38" s="30" t="s">
        <v>99</v>
      </c>
      <c r="D38" s="30" t="s">
        <v>9</v>
      </c>
      <c r="E38" s="30">
        <v>14.44</v>
      </c>
      <c r="F38" s="35">
        <v>23</v>
      </c>
    </row>
    <row r="39" spans="1:6" ht="15.75" customHeight="1" x14ac:dyDescent="0.3">
      <c r="A39" s="30">
        <f>RANK(Table14[[#This Row],[Jooksukrossiaeg]],Table14[Jooksukrossiaeg],1)</f>
        <v>38</v>
      </c>
      <c r="B39" s="30" t="s">
        <v>100</v>
      </c>
      <c r="C39" s="30" t="s">
        <v>101</v>
      </c>
      <c r="D39" s="30" t="s">
        <v>24</v>
      </c>
      <c r="E39" s="31">
        <v>14.51</v>
      </c>
      <c r="F39" s="35">
        <v>22</v>
      </c>
    </row>
    <row r="40" spans="1:6" ht="15.75" customHeight="1" x14ac:dyDescent="0.3">
      <c r="A40" s="30">
        <f>RANK(Table14[[#This Row],[Jooksukrossiaeg]],Table14[Jooksukrossiaeg],1)</f>
        <v>39</v>
      </c>
      <c r="B40" s="30" t="s">
        <v>102</v>
      </c>
      <c r="C40" s="30" t="s">
        <v>103</v>
      </c>
      <c r="D40" s="30" t="s">
        <v>45</v>
      </c>
      <c r="E40" s="31">
        <v>15.03</v>
      </c>
      <c r="F40" s="35">
        <v>21</v>
      </c>
    </row>
    <row r="41" spans="1:6" ht="15.75" customHeight="1" x14ac:dyDescent="0.3">
      <c r="A41" s="36">
        <f>RANK(Table14[[#This Row],[Jooksukrossiaeg]],Table14[Jooksukrossiaeg],1)</f>
        <v>40</v>
      </c>
      <c r="B41" s="32" t="s">
        <v>104</v>
      </c>
      <c r="C41" s="32" t="s">
        <v>105</v>
      </c>
      <c r="D41" s="30" t="s">
        <v>24</v>
      </c>
      <c r="E41" s="31">
        <v>15.19</v>
      </c>
      <c r="F41" s="35">
        <v>20</v>
      </c>
    </row>
    <row r="42" spans="1:6" ht="15.75" customHeight="1" x14ac:dyDescent="0.3">
      <c r="A42" s="30">
        <f>RANK(Table14[[#This Row],[Jooksukrossiaeg]],Table14[Jooksukrossiaeg],1)</f>
        <v>41</v>
      </c>
      <c r="B42" s="30" t="s">
        <v>106</v>
      </c>
      <c r="C42" s="30" t="s">
        <v>107</v>
      </c>
      <c r="D42" s="30" t="s">
        <v>9</v>
      </c>
      <c r="E42" s="31">
        <v>15.32</v>
      </c>
      <c r="F42" s="35">
        <v>19</v>
      </c>
    </row>
    <row r="43" spans="1:6" ht="15.75" customHeight="1" x14ac:dyDescent="0.3">
      <c r="A43" s="36">
        <f>RANK(Table14[[#This Row],[Jooksukrossiaeg]],Table14[Jooksukrossiaeg],1)</f>
        <v>42</v>
      </c>
      <c r="B43" s="30" t="s">
        <v>108</v>
      </c>
      <c r="C43" s="30" t="s">
        <v>109</v>
      </c>
      <c r="D43" s="30" t="s">
        <v>9</v>
      </c>
      <c r="E43" s="31">
        <v>15.5</v>
      </c>
      <c r="F43" s="35">
        <v>18</v>
      </c>
    </row>
    <row r="44" spans="1:6" ht="15.75" customHeight="1" x14ac:dyDescent="0.3">
      <c r="A44" s="30">
        <f>RANK(Table14[[#This Row],[Jooksukrossiaeg]],Table14[Jooksukrossiaeg],1)</f>
        <v>43</v>
      </c>
      <c r="B44" s="30" t="s">
        <v>110</v>
      </c>
      <c r="C44" s="30" t="s">
        <v>111</v>
      </c>
      <c r="D44" s="30" t="s">
        <v>24</v>
      </c>
      <c r="E44" s="31">
        <v>15.54</v>
      </c>
      <c r="F44" s="35">
        <v>17</v>
      </c>
    </row>
    <row r="45" spans="1:6" ht="15.75" customHeight="1" x14ac:dyDescent="0.3">
      <c r="A45" s="30">
        <f>RANK(Table14[[#This Row],[Jooksukrossiaeg]],Table14[Jooksukrossiaeg],1)</f>
        <v>44</v>
      </c>
      <c r="B45" s="30" t="s">
        <v>112</v>
      </c>
      <c r="C45" s="30" t="s">
        <v>113</v>
      </c>
      <c r="D45" s="30" t="s">
        <v>9</v>
      </c>
      <c r="E45" s="31">
        <v>15.56</v>
      </c>
      <c r="F45" s="35">
        <v>16</v>
      </c>
    </row>
    <row r="46" spans="1:6" ht="15.75" customHeight="1" x14ac:dyDescent="0.3">
      <c r="A46" s="36">
        <f>RANK(Table14[[#This Row],[Jooksukrossiaeg]],Table14[Jooksukrossiaeg],1)</f>
        <v>45</v>
      </c>
      <c r="B46" s="30" t="s">
        <v>114</v>
      </c>
      <c r="C46" s="30" t="s">
        <v>115</v>
      </c>
      <c r="D46" s="30" t="s">
        <v>9</v>
      </c>
      <c r="E46" s="31">
        <v>16.04</v>
      </c>
      <c r="F46" s="35">
        <v>15</v>
      </c>
    </row>
    <row r="47" spans="1:6" ht="15.75" customHeight="1" x14ac:dyDescent="0.3">
      <c r="A47" s="36">
        <f>RANK(Table14[[#This Row],[Jooksukrossiaeg]],Table14[Jooksukrossiaeg],1)</f>
        <v>46</v>
      </c>
      <c r="B47" s="30" t="s">
        <v>116</v>
      </c>
      <c r="C47" s="30" t="s">
        <v>117</v>
      </c>
      <c r="D47" s="30" t="s">
        <v>17</v>
      </c>
      <c r="E47" s="31">
        <v>16.11</v>
      </c>
      <c r="F47" s="35">
        <v>14</v>
      </c>
    </row>
    <row r="48" spans="1:6" ht="15.75" customHeight="1" x14ac:dyDescent="0.3">
      <c r="A48" s="36">
        <f>RANK(Table14[[#This Row],[Jooksukrossiaeg]],Table14[Jooksukrossiaeg],1)</f>
        <v>47</v>
      </c>
      <c r="B48" s="30" t="s">
        <v>118</v>
      </c>
      <c r="C48" s="30" t="s">
        <v>119</v>
      </c>
      <c r="D48" s="30" t="s">
        <v>9</v>
      </c>
      <c r="E48" s="31">
        <v>16.149999999999999</v>
      </c>
      <c r="F48" s="35">
        <v>13</v>
      </c>
    </row>
    <row r="49" spans="1:6" ht="15.75" customHeight="1" x14ac:dyDescent="0.3">
      <c r="A49" s="36">
        <f>RANK(Table14[[#This Row],[Jooksukrossiaeg]],Table14[Jooksukrossiaeg],1)</f>
        <v>48</v>
      </c>
      <c r="B49" s="30" t="s">
        <v>120</v>
      </c>
      <c r="C49" s="30" t="s">
        <v>121</v>
      </c>
      <c r="D49" s="30" t="s">
        <v>24</v>
      </c>
      <c r="E49" s="31">
        <v>16.18</v>
      </c>
      <c r="F49" s="35">
        <v>12</v>
      </c>
    </row>
    <row r="50" spans="1:6" ht="15.75" customHeight="1" x14ac:dyDescent="0.3">
      <c r="A50" s="36">
        <f>RANK(Table14[[#This Row],[Jooksukrossiaeg]],Table14[Jooksukrossiaeg],1)</f>
        <v>49</v>
      </c>
      <c r="B50" s="30" t="s">
        <v>122</v>
      </c>
      <c r="C50" s="30" t="s">
        <v>123</v>
      </c>
      <c r="D50" s="30" t="s">
        <v>24</v>
      </c>
      <c r="E50" s="31">
        <v>16.510000000000002</v>
      </c>
      <c r="F50" s="35">
        <v>11</v>
      </c>
    </row>
    <row r="51" spans="1:6" ht="15.75" customHeight="1" x14ac:dyDescent="0.3">
      <c r="A51" s="30">
        <f>RANK(Table14[[#This Row],[Jooksukrossiaeg]],Table14[Jooksukrossiaeg],1)</f>
        <v>50</v>
      </c>
      <c r="B51" s="30" t="s">
        <v>124</v>
      </c>
      <c r="C51" s="30" t="s">
        <v>125</v>
      </c>
      <c r="D51" s="30" t="s">
        <v>50</v>
      </c>
      <c r="E51" s="31">
        <v>16.59</v>
      </c>
      <c r="F51" s="35">
        <v>10</v>
      </c>
    </row>
    <row r="52" spans="1:6" ht="15.75" customHeight="1" x14ac:dyDescent="0.3">
      <c r="A52" s="36">
        <f>RANK(Table14[[#This Row],[Jooksukrossiaeg]],Table14[Jooksukrossiaeg],1)</f>
        <v>51</v>
      </c>
      <c r="B52" s="30" t="s">
        <v>126</v>
      </c>
      <c r="C52" s="30" t="s">
        <v>127</v>
      </c>
      <c r="D52" s="30" t="s">
        <v>17</v>
      </c>
      <c r="E52" s="31">
        <v>17.309999999999999</v>
      </c>
      <c r="F52" s="35">
        <v>9</v>
      </c>
    </row>
    <row r="53" spans="1:6" ht="14.4" x14ac:dyDescent="0.3">
      <c r="A53" s="36">
        <f>RANK(Table14[[#This Row],[Jooksukrossiaeg]],Table14[Jooksukrossiaeg],1)</f>
        <v>52</v>
      </c>
      <c r="B53" s="30" t="s">
        <v>20</v>
      </c>
      <c r="C53" s="30" t="s">
        <v>103</v>
      </c>
      <c r="D53" s="30" t="s">
        <v>24</v>
      </c>
      <c r="E53" s="31">
        <v>17.489999999999998</v>
      </c>
      <c r="F53" s="35">
        <v>8</v>
      </c>
    </row>
    <row r="54" spans="1:6" ht="14.4" x14ac:dyDescent="0.3">
      <c r="A54" s="36">
        <f>RANK(Table14[[#This Row],[Jooksukrossiaeg]],Table14[Jooksukrossiaeg],1)</f>
        <v>53</v>
      </c>
      <c r="B54" s="30" t="s">
        <v>124</v>
      </c>
      <c r="C54" s="30" t="s">
        <v>128</v>
      </c>
      <c r="D54" s="30" t="s">
        <v>9</v>
      </c>
      <c r="E54" s="31">
        <v>17.559999999999999</v>
      </c>
      <c r="F54" s="35">
        <v>7</v>
      </c>
    </row>
    <row r="55" spans="1:6" ht="14.4" x14ac:dyDescent="0.3">
      <c r="A55" s="36">
        <f>RANK(Table14[[#This Row],[Jooksukrossiaeg]],Table14[Jooksukrossiaeg],1)</f>
        <v>53</v>
      </c>
      <c r="B55" s="30" t="s">
        <v>129</v>
      </c>
      <c r="C55" s="30" t="s">
        <v>130</v>
      </c>
      <c r="D55" s="30" t="s">
        <v>9</v>
      </c>
      <c r="E55" s="31">
        <v>17.559999999999999</v>
      </c>
      <c r="F55" s="35">
        <v>7</v>
      </c>
    </row>
    <row r="56" spans="1:6" ht="14.4" x14ac:dyDescent="0.3">
      <c r="A56" s="30">
        <f>RANK(Table14[[#This Row],[Jooksukrossiaeg]],Table14[Jooksukrossiaeg],1)</f>
        <v>55</v>
      </c>
      <c r="B56" s="30" t="s">
        <v>131</v>
      </c>
      <c r="C56" s="30" t="s">
        <v>132</v>
      </c>
      <c r="D56" s="30" t="s">
        <v>9</v>
      </c>
      <c r="E56" s="31">
        <v>18.04</v>
      </c>
      <c r="F56" s="35">
        <v>5</v>
      </c>
    </row>
    <row r="57" spans="1:6" ht="14.4" x14ac:dyDescent="0.3">
      <c r="A57" s="30">
        <f>RANK(Table14[[#This Row],[Jooksukrossiaeg]],Table14[Jooksukrossiaeg],1)</f>
        <v>56</v>
      </c>
      <c r="B57" s="30" t="s">
        <v>133</v>
      </c>
      <c r="C57" s="30" t="s">
        <v>134</v>
      </c>
      <c r="D57" s="30" t="s">
        <v>9</v>
      </c>
      <c r="E57" s="31">
        <v>19.36</v>
      </c>
      <c r="F57" s="35">
        <v>4</v>
      </c>
    </row>
    <row r="58" spans="1:6" ht="14.4" x14ac:dyDescent="0.3">
      <c r="A58" s="36">
        <f>RANK(Table14[[#This Row],[Jooksukrossiaeg]],Table14[Jooksukrossiaeg],1)</f>
        <v>57</v>
      </c>
      <c r="B58" s="30" t="s">
        <v>56</v>
      </c>
      <c r="C58" s="30" t="s">
        <v>135</v>
      </c>
      <c r="D58" s="30" t="s">
        <v>9</v>
      </c>
      <c r="E58" s="31">
        <v>20.11</v>
      </c>
      <c r="F58" s="35">
        <v>3</v>
      </c>
    </row>
    <row r="59" spans="1:6" ht="14.4" x14ac:dyDescent="0.3">
      <c r="A59" s="36">
        <f>RANK(Table14[[#This Row],[Jooksukrossiaeg]],Table14[Jooksukrossiaeg],1)</f>
        <v>57</v>
      </c>
      <c r="B59" s="30" t="s">
        <v>136</v>
      </c>
      <c r="C59" s="30" t="s">
        <v>137</v>
      </c>
      <c r="D59" s="30" t="s">
        <v>9</v>
      </c>
      <c r="E59" s="31">
        <v>20.11</v>
      </c>
      <c r="F59" s="35">
        <v>3</v>
      </c>
    </row>
    <row r="60" spans="1:6" ht="14.4" x14ac:dyDescent="0.3">
      <c r="A60" s="36">
        <f>RANK(Table14[[#This Row],[Jooksukrossiaeg]],Table14[Jooksukrossiaeg],1)</f>
        <v>59</v>
      </c>
      <c r="B60" s="30" t="s">
        <v>138</v>
      </c>
      <c r="C60" s="30" t="s">
        <v>139</v>
      </c>
      <c r="D60" s="30" t="s">
        <v>45</v>
      </c>
      <c r="E60" s="31">
        <v>20.55</v>
      </c>
      <c r="F60" s="35">
        <v>1</v>
      </c>
    </row>
    <row r="61" spans="1:6" ht="13.2" x14ac:dyDescent="0.25">
      <c r="B61" s="154"/>
      <c r="C61" s="154"/>
      <c r="D61" s="154"/>
      <c r="E61" s="128"/>
      <c r="F61" s="128"/>
    </row>
    <row r="62" spans="1:6" ht="13.2" x14ac:dyDescent="0.25">
      <c r="B62" s="96"/>
      <c r="C62" s="96"/>
      <c r="D62" s="96"/>
      <c r="E62" s="96"/>
      <c r="F62" s="96"/>
    </row>
    <row r="63" spans="1:6" ht="13.2" x14ac:dyDescent="0.25">
      <c r="B63" s="93"/>
      <c r="C63" s="93"/>
      <c r="D63" s="93"/>
      <c r="E63" s="153"/>
      <c r="F63" s="96"/>
    </row>
    <row r="64" spans="1:6" ht="13.2" x14ac:dyDescent="0.25">
      <c r="B64" s="96"/>
      <c r="C64" s="96"/>
      <c r="D64" s="96"/>
      <c r="E64" s="96"/>
      <c r="F64" s="96"/>
    </row>
    <row r="65" spans="2:6" ht="13.2" x14ac:dyDescent="0.25">
      <c r="B65" s="96"/>
      <c r="C65" s="96"/>
      <c r="D65" s="96"/>
      <c r="E65" s="96"/>
      <c r="F65" s="96"/>
    </row>
    <row r="66" spans="2:6" ht="13.2" x14ac:dyDescent="0.25">
      <c r="B66" s="96"/>
      <c r="C66" s="96"/>
      <c r="D66" s="96"/>
      <c r="E66" s="96"/>
      <c r="F66" s="96"/>
    </row>
    <row r="67" spans="2:6" ht="13.2" x14ac:dyDescent="0.25"/>
    <row r="68" spans="2:6" ht="13.2" x14ac:dyDescent="0.25"/>
    <row r="69" spans="2:6" ht="13.2" x14ac:dyDescent="0.25"/>
    <row r="70" spans="2:6" ht="13.2" x14ac:dyDescent="0.25"/>
    <row r="71" spans="2:6" ht="13.2" x14ac:dyDescent="0.25"/>
    <row r="72" spans="2:6" ht="13.2" x14ac:dyDescent="0.25"/>
    <row r="73" spans="2:6" ht="13.2" x14ac:dyDescent="0.25"/>
    <row r="74" spans="2:6" ht="13.2" x14ac:dyDescent="0.25"/>
    <row r="75" spans="2:6" ht="13.2" x14ac:dyDescent="0.25"/>
    <row r="76" spans="2:6" ht="13.2" x14ac:dyDescent="0.25"/>
    <row r="77" spans="2:6" ht="13.2" x14ac:dyDescent="0.25"/>
    <row r="78" spans="2:6" ht="13.2" x14ac:dyDescent="0.25"/>
    <row r="79" spans="2:6" ht="13.2" x14ac:dyDescent="0.25"/>
    <row r="80" spans="2:6" ht="13.2" x14ac:dyDescent="0.25"/>
    <row r="81" spans="5:5" ht="13.2" x14ac:dyDescent="0.25"/>
    <row r="82" spans="5:5" ht="13.2" x14ac:dyDescent="0.25"/>
    <row r="83" spans="5:5" ht="13.2" x14ac:dyDescent="0.25"/>
    <row r="84" spans="5:5" ht="13.2" x14ac:dyDescent="0.25"/>
    <row r="85" spans="5:5" ht="13.2" x14ac:dyDescent="0.25"/>
    <row r="86" spans="5:5" ht="13.2" x14ac:dyDescent="0.25"/>
    <row r="87" spans="5:5" ht="13.2" x14ac:dyDescent="0.25"/>
    <row r="88" spans="5:5" ht="13.2" x14ac:dyDescent="0.25"/>
    <row r="89" spans="5:5" ht="13.2" x14ac:dyDescent="0.25"/>
    <row r="90" spans="5:5" ht="13.2" x14ac:dyDescent="0.25"/>
    <row r="91" spans="5:5" ht="13.2" x14ac:dyDescent="0.25">
      <c r="E91" s="3"/>
    </row>
    <row r="92" spans="5:5" ht="13.2" x14ac:dyDescent="0.25">
      <c r="E92" s="3"/>
    </row>
    <row r="93" spans="5:5" ht="13.2" x14ac:dyDescent="0.25">
      <c r="E93" s="3"/>
    </row>
    <row r="94" spans="5:5" ht="13.2" x14ac:dyDescent="0.25">
      <c r="E94" s="3"/>
    </row>
    <row r="95" spans="5:5" ht="13.2" x14ac:dyDescent="0.25">
      <c r="E95" s="3"/>
    </row>
    <row r="96" spans="5:5" ht="13.2" x14ac:dyDescent="0.25">
      <c r="E96" s="3"/>
    </row>
    <row r="97" spans="5:5" ht="13.2" x14ac:dyDescent="0.25">
      <c r="E97" s="3"/>
    </row>
    <row r="98" spans="5:5" ht="13.2" x14ac:dyDescent="0.25">
      <c r="E98" s="3"/>
    </row>
    <row r="99" spans="5:5" ht="13.2" x14ac:dyDescent="0.25">
      <c r="E99" s="3"/>
    </row>
    <row r="100" spans="5:5" ht="13.2" x14ac:dyDescent="0.25">
      <c r="E100" s="3"/>
    </row>
    <row r="101" spans="5:5" ht="13.2" x14ac:dyDescent="0.25">
      <c r="E101" s="3"/>
    </row>
    <row r="102" spans="5:5" ht="13.2" x14ac:dyDescent="0.25">
      <c r="E102" s="3"/>
    </row>
    <row r="103" spans="5:5" ht="13.2" x14ac:dyDescent="0.25">
      <c r="E103" s="3"/>
    </row>
    <row r="104" spans="5:5" ht="13.2" x14ac:dyDescent="0.25">
      <c r="E104" s="3"/>
    </row>
    <row r="105" spans="5:5" ht="13.2" x14ac:dyDescent="0.25">
      <c r="E105" s="3"/>
    </row>
    <row r="106" spans="5:5" ht="13.2" x14ac:dyDescent="0.25">
      <c r="E106" s="3"/>
    </row>
    <row r="107" spans="5:5" ht="13.2" x14ac:dyDescent="0.25">
      <c r="E107" s="3"/>
    </row>
    <row r="108" spans="5:5" ht="13.2" x14ac:dyDescent="0.25">
      <c r="E108" s="3"/>
    </row>
    <row r="109" spans="5:5" ht="13.2" x14ac:dyDescent="0.25">
      <c r="E109" s="3"/>
    </row>
    <row r="110" spans="5:5" ht="13.2" x14ac:dyDescent="0.25">
      <c r="E110" s="3"/>
    </row>
    <row r="111" spans="5:5" ht="13.2" x14ac:dyDescent="0.25">
      <c r="E111" s="3"/>
    </row>
    <row r="112" spans="5:5" ht="13.2" x14ac:dyDescent="0.25">
      <c r="E112" s="3"/>
    </row>
    <row r="113" spans="1:5" ht="13.2" x14ac:dyDescent="0.25">
      <c r="E113" s="3"/>
    </row>
    <row r="114" spans="1:5" ht="13.2" x14ac:dyDescent="0.25">
      <c r="E114" s="3"/>
    </row>
    <row r="115" spans="1:5" ht="13.2" x14ac:dyDescent="0.25">
      <c r="E115" s="3"/>
    </row>
    <row r="116" spans="1:5" ht="13.2" x14ac:dyDescent="0.25">
      <c r="E116" s="3"/>
    </row>
    <row r="117" spans="1:5" ht="13.2" x14ac:dyDescent="0.25">
      <c r="E117" s="3"/>
    </row>
    <row r="118" spans="1:5" ht="13.2" x14ac:dyDescent="0.25">
      <c r="E118" s="3"/>
    </row>
    <row r="119" spans="1:5" ht="13.2" x14ac:dyDescent="0.25">
      <c r="E119" s="3"/>
    </row>
    <row r="120" spans="1:5" ht="13.2" x14ac:dyDescent="0.25">
      <c r="E120" s="3"/>
    </row>
    <row r="121" spans="1:5" ht="13.2" x14ac:dyDescent="0.25">
      <c r="E121" s="3"/>
    </row>
    <row r="122" spans="1:5" ht="13.2" x14ac:dyDescent="0.25">
      <c r="E122" s="3"/>
    </row>
    <row r="123" spans="1:5" ht="13.2" x14ac:dyDescent="0.25">
      <c r="E123" s="3"/>
    </row>
    <row r="124" spans="1:5" ht="13.2" x14ac:dyDescent="0.25">
      <c r="E124" s="3"/>
    </row>
    <row r="125" spans="1:5" ht="13.2" x14ac:dyDescent="0.25">
      <c r="E125" s="3"/>
    </row>
    <row r="126" spans="1:5" ht="13.2" x14ac:dyDescent="0.25">
      <c r="A126" s="7"/>
      <c r="B126" s="8"/>
      <c r="C126" s="8"/>
      <c r="D126" s="8"/>
      <c r="E126" s="3"/>
    </row>
  </sheetData>
  <pageMargins left="0.7" right="0.7" top="0.75" bottom="0.75" header="0.3" footer="0.3"/>
  <pageSetup orientation="portrait" horizontalDpi="300" verticalDpi="300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Ead valima nimekirjast" error="Vali" promptTitle="Vali nimekirjast rühm">
          <x14:formula1>
            <xm:f>KOHTUNIKUD!$C$3:$C$8</xm:f>
          </x14:formula1>
          <xm:sqref>D92:D126 D59 D38:D56 D27 D30:D35 D4 D2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70"/>
  <sheetViews>
    <sheetView workbookViewId="0">
      <pane ySplit="2" topLeftCell="A3" activePane="bottomLeft" state="frozen"/>
      <selection pane="bottomLeft" activeCell="D20" sqref="D20"/>
    </sheetView>
  </sheetViews>
  <sheetFormatPr defaultColWidth="14.44140625" defaultRowHeight="15.75" customHeight="1" x14ac:dyDescent="0.25"/>
  <cols>
    <col min="1" max="1" width="7.6640625" style="6" bestFit="1" customWidth="1"/>
    <col min="2" max="2" width="32.109375" style="6" customWidth="1"/>
    <col min="3" max="4" width="14.44140625" style="6"/>
    <col min="5" max="5" width="7.33203125" style="6" customWidth="1"/>
    <col min="6" max="6" width="7.6640625" style="6" bestFit="1" customWidth="1"/>
    <col min="7" max="7" width="32.109375" style="6" customWidth="1"/>
    <col min="8" max="9" width="14.44140625" style="6"/>
    <col min="10" max="10" width="7.33203125" style="6" customWidth="1"/>
    <col min="11" max="11" width="7.109375" style="6" customWidth="1"/>
    <col min="12" max="12" width="23.109375" style="6" customWidth="1"/>
    <col min="13" max="16384" width="14.44140625" style="6"/>
  </cols>
  <sheetData>
    <row r="1" spans="1:15" ht="15.75" customHeight="1" x14ac:dyDescent="0.25">
      <c r="A1" s="164" t="s">
        <v>278</v>
      </c>
      <c r="B1" s="164"/>
      <c r="C1" s="164"/>
      <c r="D1" s="164"/>
      <c r="E1" s="1"/>
      <c r="F1" s="164" t="s">
        <v>279</v>
      </c>
      <c r="G1" s="164"/>
      <c r="H1" s="164"/>
      <c r="I1" s="164"/>
      <c r="J1" s="87"/>
      <c r="K1" s="87"/>
      <c r="L1" s="87"/>
      <c r="M1" s="87"/>
      <c r="N1" s="87"/>
      <c r="O1" s="87"/>
    </row>
    <row r="2" spans="1:15" ht="15.75" customHeight="1" x14ac:dyDescent="0.25">
      <c r="A2" s="4" t="s">
        <v>0</v>
      </c>
      <c r="B2" s="4" t="s">
        <v>229</v>
      </c>
      <c r="C2" s="6" t="s">
        <v>230</v>
      </c>
      <c r="D2" s="4" t="s">
        <v>348</v>
      </c>
      <c r="E2" s="1"/>
      <c r="F2" s="4" t="s">
        <v>0</v>
      </c>
      <c r="G2" s="4" t="s">
        <v>229</v>
      </c>
      <c r="H2" s="6" t="s">
        <v>230</v>
      </c>
      <c r="I2" s="4" t="s">
        <v>348</v>
      </c>
      <c r="J2" s="134"/>
      <c r="K2" s="132"/>
      <c r="L2" s="133"/>
      <c r="M2" s="133"/>
      <c r="N2" s="133"/>
      <c r="O2" s="134"/>
    </row>
    <row r="3" spans="1:15" ht="15.75" customHeight="1" x14ac:dyDescent="0.25">
      <c r="A3" s="69">
        <f>RANK(Table91620243236[[#This Row],[AEG]],Table91620243236[AEG],0)</f>
        <v>1</v>
      </c>
      <c r="B3" s="69" t="s">
        <v>374</v>
      </c>
      <c r="C3" s="69" t="s">
        <v>24</v>
      </c>
      <c r="D3" s="85">
        <v>5.1040509259259259E-3</v>
      </c>
      <c r="E3" s="125"/>
      <c r="F3" s="69">
        <f>RANK(Table9121721253337[[#This Row],[AEG]],Table9121721253337[AEG],0)</f>
        <v>1</v>
      </c>
      <c r="G3" s="69" t="s">
        <v>375</v>
      </c>
      <c r="H3" s="69" t="s">
        <v>17</v>
      </c>
      <c r="I3" s="86">
        <v>4.8842592592592592E-3</v>
      </c>
      <c r="J3" s="135"/>
      <c r="K3" s="105"/>
      <c r="L3" s="105"/>
      <c r="M3" s="105"/>
      <c r="N3" s="105"/>
      <c r="O3" s="96"/>
    </row>
    <row r="4" spans="1:15" ht="15.75" customHeight="1" x14ac:dyDescent="0.25">
      <c r="A4" s="69">
        <f>RANK(Table91620243236[[#This Row],[AEG]],Table91620243236[AEG],0)</f>
        <v>2</v>
      </c>
      <c r="B4" s="69" t="s">
        <v>295</v>
      </c>
      <c r="C4" s="69" t="s">
        <v>24</v>
      </c>
      <c r="D4" s="85">
        <v>4.8835648148148154E-3</v>
      </c>
      <c r="E4" s="125"/>
      <c r="F4" s="69">
        <f>RANK(Table9121721253337[[#This Row],[AEG]],Table9121721253337[AEG],0)</f>
        <v>2</v>
      </c>
      <c r="G4" s="69" t="s">
        <v>366</v>
      </c>
      <c r="H4" s="69" t="s">
        <v>24</v>
      </c>
      <c r="I4" s="86">
        <v>3.7384259259259263E-3</v>
      </c>
      <c r="J4" s="135"/>
      <c r="K4" s="93"/>
      <c r="L4" s="93"/>
      <c r="M4" s="93"/>
      <c r="N4" s="93"/>
      <c r="O4" s="96"/>
    </row>
    <row r="5" spans="1:15" ht="15.75" customHeight="1" x14ac:dyDescent="0.25">
      <c r="A5" s="69">
        <f>RANK(Table91620243236[[#This Row],[AEG]],Table91620243236[AEG],0)</f>
        <v>3</v>
      </c>
      <c r="B5" s="69" t="s">
        <v>376</v>
      </c>
      <c r="C5" s="69" t="s">
        <v>24</v>
      </c>
      <c r="D5" s="85">
        <v>2.1732638888888891E-3</v>
      </c>
      <c r="E5" s="125"/>
      <c r="F5" s="69">
        <f>RANK(Table9121721253337[[#This Row],[AEG]],Table9121721253337[AEG],0)</f>
        <v>3</v>
      </c>
      <c r="G5" s="69" t="s">
        <v>377</v>
      </c>
      <c r="H5" s="69" t="s">
        <v>17</v>
      </c>
      <c r="I5" s="86">
        <v>3.530092592592592E-3</v>
      </c>
      <c r="J5" s="135" t="s">
        <v>10</v>
      </c>
      <c r="K5" s="93"/>
      <c r="L5" s="93"/>
      <c r="M5" s="93"/>
      <c r="N5" s="93"/>
      <c r="O5" s="96"/>
    </row>
    <row r="6" spans="1:15" ht="15.75" customHeight="1" x14ac:dyDescent="0.25">
      <c r="A6" s="8">
        <f>RANK(Table91620243236[[#This Row],[AEG]],Table91620243236[AEG],0)</f>
        <v>4</v>
      </c>
      <c r="B6" s="8" t="s">
        <v>367</v>
      </c>
      <c r="C6" s="8" t="s">
        <v>17</v>
      </c>
      <c r="D6" s="83">
        <v>1.8171296296296297E-3</v>
      </c>
      <c r="E6" s="125"/>
      <c r="F6" s="8">
        <f>RANK(Table9121721253337[[#This Row],[AEG]],Table9121721253337[AEG],0)</f>
        <v>4</v>
      </c>
      <c r="G6" s="8" t="s">
        <v>378</v>
      </c>
      <c r="H6" s="8" t="s">
        <v>24</v>
      </c>
      <c r="I6" s="84">
        <v>3.1414351851851859E-3</v>
      </c>
      <c r="J6" s="135"/>
      <c r="K6" s="93"/>
      <c r="L6" s="93"/>
      <c r="M6" s="93"/>
      <c r="N6" s="93"/>
      <c r="O6" s="96"/>
    </row>
    <row r="7" spans="1:15" ht="15.75" customHeight="1" x14ac:dyDescent="0.25">
      <c r="A7" s="8">
        <f>RANK(Table91620243236[[#This Row],[AEG]],Table91620243236[AEG],0)</f>
        <v>5</v>
      </c>
      <c r="B7" s="8" t="s">
        <v>365</v>
      </c>
      <c r="C7" s="8" t="s">
        <v>17</v>
      </c>
      <c r="D7" s="83">
        <v>1.8055555555555557E-3</v>
      </c>
      <c r="E7" s="125"/>
      <c r="F7" s="8">
        <f>RANK(Table9121721253337[[#This Row],[AEG]],Table9121721253337[AEG],0)</f>
        <v>5</v>
      </c>
      <c r="G7" s="8" t="s">
        <v>256</v>
      </c>
      <c r="H7" s="8" t="s">
        <v>45</v>
      </c>
      <c r="I7" s="84">
        <v>2.7932870370370368E-3</v>
      </c>
      <c r="J7" s="135"/>
      <c r="K7" s="93"/>
      <c r="L7" s="93"/>
      <c r="M7" s="93"/>
      <c r="N7" s="93"/>
      <c r="O7" s="96"/>
    </row>
    <row r="8" spans="1:15" ht="15.75" customHeight="1" x14ac:dyDescent="0.25">
      <c r="A8" s="8">
        <f>RANK(Table91620243236[[#This Row],[AEG]],Table91620243236[AEG],0)</f>
        <v>6</v>
      </c>
      <c r="B8" s="10" t="s">
        <v>339</v>
      </c>
      <c r="C8" s="8" t="s">
        <v>50</v>
      </c>
      <c r="D8" s="83">
        <v>1.7506944444444445E-3</v>
      </c>
      <c r="E8" s="125"/>
      <c r="F8" s="8">
        <f>RANK(Table9121721253337[[#This Row],[AEG]],Table9121721253337[AEG],0)</f>
        <v>6</v>
      </c>
      <c r="G8" s="8" t="s">
        <v>290</v>
      </c>
      <c r="H8" s="8" t="s">
        <v>297</v>
      </c>
      <c r="I8" s="84">
        <v>2.5162037037037037E-3</v>
      </c>
      <c r="J8" s="135"/>
      <c r="K8" s="105"/>
      <c r="L8" s="93"/>
      <c r="M8" s="93"/>
      <c r="N8" s="93"/>
      <c r="O8" s="96"/>
    </row>
    <row r="9" spans="1:15" ht="15.75" customHeight="1" x14ac:dyDescent="0.25">
      <c r="A9" s="8">
        <f>RANK(Table91620243236[[#This Row],[AEG]],Table91620243236[AEG],0)</f>
        <v>7</v>
      </c>
      <c r="B9" s="8" t="s">
        <v>379</v>
      </c>
      <c r="C9" s="8" t="s">
        <v>297</v>
      </c>
      <c r="D9" s="83">
        <v>1.7476851851851852E-3</v>
      </c>
      <c r="E9" s="125"/>
      <c r="F9" s="8">
        <f>RANK(Table9121721253337[[#This Row],[AEG]],Table9121721253337[AEG],0)</f>
        <v>7</v>
      </c>
      <c r="G9" s="8" t="s">
        <v>303</v>
      </c>
      <c r="H9" s="8" t="s">
        <v>24</v>
      </c>
      <c r="I9" s="84">
        <v>2.2916666666666667E-3</v>
      </c>
      <c r="J9" s="135"/>
      <c r="K9" s="105"/>
      <c r="L9" s="105"/>
      <c r="M9" s="105"/>
      <c r="N9" s="105"/>
      <c r="O9" s="96"/>
    </row>
    <row r="10" spans="1:15" ht="15.75" customHeight="1" x14ac:dyDescent="0.25">
      <c r="A10" s="8">
        <f>RANK(Table91620243236[[#This Row],[AEG]],Table91620243236[AEG],0)</f>
        <v>8</v>
      </c>
      <c r="B10" s="8" t="s">
        <v>380</v>
      </c>
      <c r="C10" s="8" t="s">
        <v>24</v>
      </c>
      <c r="D10" s="83">
        <v>1.712962962962963E-3</v>
      </c>
      <c r="E10" s="125"/>
      <c r="F10" s="144">
        <f>RANK(Table9121721253337[[#This Row],[AEG]],Table9121721253337[AEG],0)</f>
        <v>8</v>
      </c>
      <c r="G10" s="8" t="s">
        <v>358</v>
      </c>
      <c r="H10" s="8" t="s">
        <v>50</v>
      </c>
      <c r="I10" s="84">
        <v>1.754976851851852E-3</v>
      </c>
      <c r="J10" s="135"/>
      <c r="K10" s="93"/>
      <c r="L10" s="93"/>
      <c r="M10" s="93"/>
      <c r="N10" s="93"/>
      <c r="O10" s="96"/>
    </row>
    <row r="11" spans="1:15" ht="15.75" customHeight="1" x14ac:dyDescent="0.25">
      <c r="A11" s="8">
        <f>RANK(Table91620243236[[#This Row],[AEG]],Table91620243236[AEG],0)</f>
        <v>9</v>
      </c>
      <c r="B11" s="8" t="s">
        <v>363</v>
      </c>
      <c r="C11" s="8" t="s">
        <v>17</v>
      </c>
      <c r="D11" s="83">
        <v>1.3541666666666667E-3</v>
      </c>
      <c r="E11" s="125"/>
      <c r="F11" s="144">
        <f>RANK(Table9121721253337[[#This Row],[AEG]],Table9121721253337[AEG],0)</f>
        <v>9</v>
      </c>
      <c r="G11" s="10" t="s">
        <v>299</v>
      </c>
      <c r="H11" s="8" t="s">
        <v>50</v>
      </c>
      <c r="I11" s="84">
        <v>1.712962962962963E-3</v>
      </c>
      <c r="J11" s="135"/>
      <c r="K11" s="93"/>
      <c r="L11" s="93"/>
      <c r="M11" s="93"/>
      <c r="N11" s="93"/>
      <c r="O11" s="96"/>
    </row>
    <row r="12" spans="1:15" ht="15.75" customHeight="1" x14ac:dyDescent="0.25">
      <c r="A12" s="144">
        <f>RANK(Table91620243236[[#This Row],[AEG]],Table91620243236[AEG],0)</f>
        <v>10</v>
      </c>
      <c r="B12" s="144" t="s">
        <v>381</v>
      </c>
      <c r="C12" s="144" t="s">
        <v>17</v>
      </c>
      <c r="D12" s="147">
        <v>8.6805555555555551E-4</v>
      </c>
      <c r="E12" s="124"/>
      <c r="F12" s="144">
        <f>RANK(Table9121721253337[[#This Row],[AEG]],Table9121721253337[AEG],0)</f>
        <v>10</v>
      </c>
      <c r="G12" s="8" t="s">
        <v>285</v>
      </c>
      <c r="H12" s="8" t="s">
        <v>24</v>
      </c>
      <c r="I12" s="84">
        <v>1.5856481481481479E-3</v>
      </c>
      <c r="J12" s="135"/>
      <c r="K12" s="93"/>
      <c r="L12" s="93"/>
      <c r="M12" s="93"/>
      <c r="N12" s="93"/>
      <c r="O12" s="96"/>
    </row>
    <row r="13" spans="1:15" ht="15.75" customHeight="1" x14ac:dyDescent="0.25">
      <c r="A13" s="97"/>
      <c r="B13" s="97"/>
      <c r="C13" s="97"/>
      <c r="D13" s="97"/>
      <c r="E13" s="145"/>
      <c r="F13" s="144">
        <f>RANK(Table9121721253337[[#This Row],[AEG]],Table9121721253337[AEG],0)</f>
        <v>11</v>
      </c>
      <c r="G13" s="8" t="s">
        <v>382</v>
      </c>
      <c r="H13" s="8" t="s">
        <v>24</v>
      </c>
      <c r="I13" s="84">
        <v>1.5162037037037036E-3</v>
      </c>
      <c r="J13" s="135"/>
      <c r="K13" s="96"/>
      <c r="L13" s="96"/>
      <c r="M13" s="96"/>
      <c r="N13" s="96"/>
      <c r="O13" s="96"/>
    </row>
    <row r="14" spans="1:15" ht="15.75" customHeight="1" x14ac:dyDescent="0.25">
      <c r="A14" s="93"/>
      <c r="B14" s="93"/>
      <c r="C14" s="93"/>
      <c r="D14" s="93"/>
      <c r="E14" s="146"/>
      <c r="F14" s="144">
        <f>RANK(Table9121721253337[[#This Row],[AEG]],Table9121721253337[AEG],0)</f>
        <v>12</v>
      </c>
      <c r="G14" s="8" t="s">
        <v>330</v>
      </c>
      <c r="H14" s="8" t="s">
        <v>50</v>
      </c>
      <c r="I14" s="84">
        <v>1.4467592592592594E-3</v>
      </c>
      <c r="J14" s="123"/>
      <c r="K14" s="96"/>
      <c r="L14" s="96"/>
      <c r="M14" s="96"/>
      <c r="N14" s="96"/>
      <c r="O14" s="96"/>
    </row>
    <row r="15" spans="1:15" ht="15.75" customHeight="1" x14ac:dyDescent="0.25">
      <c r="A15" s="93"/>
      <c r="B15" s="93"/>
      <c r="C15" s="93"/>
      <c r="D15" s="93"/>
      <c r="E15" s="146"/>
      <c r="F15" s="144">
        <f>RANK(Table9121721253337[[#This Row],[AEG]],Table9121721253337[AEG],0)</f>
        <v>13</v>
      </c>
      <c r="G15" s="8" t="s">
        <v>383</v>
      </c>
      <c r="H15" s="8" t="s">
        <v>24</v>
      </c>
      <c r="I15" s="84">
        <v>1.3207175925925927E-3</v>
      </c>
      <c r="J15" s="123"/>
      <c r="K15" s="96"/>
      <c r="L15" s="96"/>
      <c r="M15" s="96"/>
      <c r="N15" s="96"/>
      <c r="O15" s="96"/>
    </row>
    <row r="16" spans="1:15" ht="15.75" customHeight="1" x14ac:dyDescent="0.25">
      <c r="A16" s="93"/>
      <c r="B16" s="93"/>
      <c r="C16" s="93"/>
      <c r="D16" s="93"/>
      <c r="E16" s="146"/>
      <c r="F16" s="144">
        <f>RANK(Table9121721253337[[#This Row],[AEG]],Table9121721253337[AEG],0)</f>
        <v>14</v>
      </c>
      <c r="G16" s="8" t="s">
        <v>356</v>
      </c>
      <c r="H16" s="8" t="s">
        <v>24</v>
      </c>
      <c r="I16" s="84">
        <v>1.1574074074074073E-3</v>
      </c>
      <c r="J16" s="123"/>
      <c r="K16" s="127"/>
      <c r="L16" s="96"/>
      <c r="M16" s="96"/>
      <c r="N16" s="96"/>
      <c r="O16" s="96"/>
    </row>
    <row r="17" spans="1:11" ht="15.75" customHeight="1" x14ac:dyDescent="0.25">
      <c r="A17" s="93"/>
      <c r="B17" s="93"/>
      <c r="C17" s="93"/>
      <c r="D17" s="93"/>
      <c r="E17" s="146"/>
      <c r="F17" s="144">
        <f>RANK(Table9121721253337[[#This Row],[AEG]],Table9121721253337[AEG],0)</f>
        <v>15</v>
      </c>
      <c r="G17" s="8" t="s">
        <v>384</v>
      </c>
      <c r="H17" s="8" t="s">
        <v>24</v>
      </c>
      <c r="I17" s="84">
        <v>1.0648148148148147E-3</v>
      </c>
      <c r="J17" s="123"/>
      <c r="K17" s="96"/>
    </row>
    <row r="18" spans="1:11" ht="15.75" customHeight="1" x14ac:dyDescent="0.25">
      <c r="A18" s="93"/>
      <c r="B18" s="93"/>
      <c r="C18" s="93"/>
      <c r="D18" s="93"/>
      <c r="E18" s="146"/>
      <c r="F18" s="144">
        <f>RANK(Table9121721253337[[#This Row],[AEG]],Table9121721253337[AEG],0)</f>
        <v>16</v>
      </c>
      <c r="G18" s="140" t="s">
        <v>385</v>
      </c>
      <c r="H18" s="140" t="s">
        <v>24</v>
      </c>
      <c r="I18" s="142">
        <v>8.1400462962962947E-4</v>
      </c>
      <c r="J18" s="123"/>
      <c r="K18" s="96"/>
    </row>
    <row r="19" spans="1:11" ht="15.75" customHeight="1" x14ac:dyDescent="0.25">
      <c r="A19" s="93"/>
      <c r="B19" s="93"/>
      <c r="C19" s="93"/>
      <c r="D19" s="93"/>
      <c r="E19" s="108"/>
      <c r="F19" s="141"/>
      <c r="G19" s="97"/>
      <c r="H19" s="97"/>
      <c r="I19" s="143"/>
      <c r="J19" s="127"/>
    </row>
    <row r="20" spans="1:11" ht="15.75" customHeight="1" x14ac:dyDescent="0.25">
      <c r="A20" s="93"/>
      <c r="B20" s="93"/>
      <c r="C20" s="93"/>
      <c r="D20" s="93"/>
      <c r="E20" s="108"/>
      <c r="F20" s="111"/>
      <c r="G20" s="93"/>
      <c r="H20" s="93"/>
      <c r="I20" s="110"/>
      <c r="J20" s="96"/>
    </row>
    <row r="21" spans="1:11" ht="15.75" customHeight="1" x14ac:dyDescent="0.25">
      <c r="A21" s="93"/>
      <c r="B21" s="93"/>
      <c r="C21" s="93"/>
      <c r="D21" s="93"/>
      <c r="E21" s="108"/>
      <c r="F21" s="111"/>
      <c r="G21" s="93"/>
      <c r="H21" s="93"/>
      <c r="I21" s="110"/>
      <c r="J21" s="106"/>
    </row>
    <row r="22" spans="1:11" ht="15.75" customHeight="1" x14ac:dyDescent="0.25">
      <c r="A22" s="93"/>
      <c r="B22" s="93"/>
      <c r="C22" s="93"/>
      <c r="D22" s="93"/>
      <c r="E22" s="108"/>
      <c r="F22" s="111"/>
      <c r="G22" s="93"/>
      <c r="H22" s="93"/>
      <c r="I22" s="110"/>
      <c r="J22" s="96"/>
    </row>
    <row r="23" spans="1:11" ht="15.75" customHeight="1" x14ac:dyDescent="0.25">
      <c r="A23" s="93"/>
      <c r="B23" s="93"/>
      <c r="C23" s="93"/>
      <c r="D23" s="93"/>
      <c r="E23" s="108"/>
      <c r="F23" s="111"/>
      <c r="G23" s="93"/>
      <c r="H23" s="93"/>
      <c r="I23" s="110"/>
      <c r="J23" s="96"/>
    </row>
    <row r="24" spans="1:11" ht="15.75" customHeight="1" x14ac:dyDescent="0.25">
      <c r="A24" s="93"/>
      <c r="B24" s="93"/>
      <c r="C24" s="93"/>
      <c r="D24" s="93"/>
      <c r="E24" s="108"/>
      <c r="F24" s="111"/>
      <c r="G24" s="93"/>
      <c r="H24" s="93"/>
      <c r="I24" s="110"/>
      <c r="J24" s="96"/>
    </row>
    <row r="25" spans="1:11" ht="15.75" customHeight="1" x14ac:dyDescent="0.25">
      <c r="A25" s="93"/>
      <c r="B25" s="93"/>
      <c r="C25" s="93"/>
      <c r="D25" s="93"/>
      <c r="E25" s="108"/>
      <c r="F25" s="111"/>
      <c r="G25" s="93"/>
      <c r="H25" s="93"/>
      <c r="I25" s="110"/>
      <c r="J25" s="96"/>
    </row>
    <row r="26" spans="1:11" ht="15.75" customHeight="1" x14ac:dyDescent="0.25">
      <c r="A26" s="93"/>
      <c r="B26" s="93"/>
      <c r="C26" s="93"/>
      <c r="D26" s="93"/>
      <c r="E26" s="108"/>
      <c r="F26" s="111"/>
      <c r="G26" s="93"/>
      <c r="H26" s="93"/>
      <c r="I26" s="110"/>
      <c r="J26" s="96"/>
    </row>
    <row r="27" spans="1:11" ht="15.75" customHeight="1" x14ac:dyDescent="0.25">
      <c r="A27" s="93"/>
      <c r="B27" s="93"/>
      <c r="C27" s="93"/>
      <c r="D27" s="93"/>
      <c r="E27" s="108"/>
      <c r="F27" s="111"/>
      <c r="G27" s="93"/>
      <c r="H27" s="93"/>
      <c r="I27" s="110"/>
      <c r="J27" s="96"/>
    </row>
    <row r="28" spans="1:11" ht="13.8" x14ac:dyDescent="0.25">
      <c r="A28" s="93"/>
      <c r="B28" s="93"/>
      <c r="C28" s="93"/>
      <c r="D28" s="93"/>
      <c r="E28" s="108"/>
      <c r="F28" s="111"/>
      <c r="G28" s="93"/>
      <c r="H28" s="93"/>
      <c r="I28" s="110"/>
      <c r="J28" s="96"/>
    </row>
    <row r="29" spans="1:11" ht="13.8" x14ac:dyDescent="0.25">
      <c r="A29" s="93"/>
      <c r="B29" s="93"/>
      <c r="C29" s="93"/>
      <c r="D29" s="93"/>
      <c r="E29" s="108"/>
      <c r="F29" s="111"/>
      <c r="G29" s="93"/>
      <c r="H29" s="93"/>
      <c r="I29" s="110"/>
      <c r="J29" s="96"/>
    </row>
    <row r="30" spans="1:11" ht="13.8" x14ac:dyDescent="0.25">
      <c r="A30" s="93"/>
      <c r="B30" s="93"/>
      <c r="C30" s="93"/>
      <c r="D30" s="93"/>
      <c r="E30" s="108"/>
      <c r="F30" s="111"/>
      <c r="G30" s="93"/>
      <c r="H30" s="93"/>
      <c r="I30" s="110"/>
      <c r="J30" s="96"/>
    </row>
    <row r="31" spans="1:11" ht="13.8" x14ac:dyDescent="0.25">
      <c r="A31" s="93"/>
      <c r="B31" s="93"/>
      <c r="C31" s="93"/>
      <c r="D31" s="93"/>
      <c r="E31" s="108"/>
      <c r="F31" s="111"/>
      <c r="G31" s="93"/>
      <c r="H31" s="93"/>
      <c r="I31" s="110"/>
      <c r="J31" s="96"/>
    </row>
    <row r="32" spans="1:11" ht="13.8" x14ac:dyDescent="0.25">
      <c r="A32" s="93"/>
      <c r="B32" s="93"/>
      <c r="C32" s="93"/>
      <c r="D32" s="93"/>
      <c r="E32" s="108"/>
      <c r="F32" s="111"/>
      <c r="G32" s="93"/>
      <c r="H32" s="93"/>
      <c r="I32" s="110"/>
      <c r="J32" s="96"/>
    </row>
    <row r="33" spans="1:10" ht="13.8" x14ac:dyDescent="0.25">
      <c r="A33" s="93"/>
      <c r="B33" s="93"/>
      <c r="C33" s="93"/>
      <c r="D33" s="93"/>
      <c r="E33" s="108"/>
      <c r="F33" s="111"/>
      <c r="G33" s="93"/>
      <c r="H33" s="93"/>
      <c r="I33" s="110"/>
      <c r="J33" s="96"/>
    </row>
    <row r="34" spans="1:10" ht="13.8" x14ac:dyDescent="0.25">
      <c r="A34" s="93"/>
      <c r="B34" s="93"/>
      <c r="C34" s="93"/>
      <c r="D34" s="93"/>
      <c r="E34" s="108"/>
      <c r="F34" s="111"/>
      <c r="G34" s="93"/>
      <c r="H34" s="93"/>
      <c r="I34" s="110"/>
      <c r="J34" s="96"/>
    </row>
    <row r="35" spans="1:10" ht="13.8" x14ac:dyDescent="0.25">
      <c r="A35" s="93"/>
      <c r="B35" s="93"/>
      <c r="C35" s="93"/>
      <c r="D35" s="93"/>
      <c r="E35" s="108"/>
      <c r="F35" s="111"/>
      <c r="G35" s="93"/>
      <c r="H35" s="93"/>
      <c r="I35" s="110"/>
      <c r="J35" s="96"/>
    </row>
    <row r="36" spans="1:10" ht="13.8" x14ac:dyDescent="0.25">
      <c r="A36" s="93"/>
      <c r="B36" s="93"/>
      <c r="C36" s="93"/>
      <c r="D36" s="93"/>
      <c r="E36" s="108"/>
      <c r="F36" s="111"/>
      <c r="G36" s="93"/>
      <c r="H36" s="93"/>
      <c r="I36" s="110"/>
      <c r="J36" s="96"/>
    </row>
    <row r="37" spans="1:10" ht="13.8" x14ac:dyDescent="0.25">
      <c r="A37" s="93"/>
      <c r="B37" s="93"/>
      <c r="C37" s="93"/>
      <c r="D37" s="93"/>
      <c r="E37" s="108"/>
      <c r="F37" s="111"/>
      <c r="G37" s="93"/>
      <c r="H37" s="93"/>
      <c r="I37" s="110"/>
      <c r="J37" s="96"/>
    </row>
    <row r="38" spans="1:10" ht="13.8" x14ac:dyDescent="0.25">
      <c r="A38" s="93"/>
      <c r="B38" s="93"/>
      <c r="C38" s="93"/>
      <c r="D38" s="93"/>
      <c r="E38" s="108"/>
      <c r="F38" s="111"/>
      <c r="G38" s="93"/>
      <c r="H38" s="93"/>
      <c r="I38" s="110"/>
      <c r="J38" s="96"/>
    </row>
    <row r="39" spans="1:10" ht="13.8" x14ac:dyDescent="0.25">
      <c r="A39" s="93"/>
      <c r="B39" s="93"/>
      <c r="C39" s="93"/>
      <c r="D39" s="93"/>
      <c r="E39" s="108"/>
      <c r="F39" s="111"/>
      <c r="G39" s="93"/>
      <c r="H39" s="93"/>
      <c r="I39" s="110"/>
      <c r="J39" s="96"/>
    </row>
    <row r="40" spans="1:10" ht="13.8" x14ac:dyDescent="0.25">
      <c r="A40" s="93"/>
      <c r="B40" s="93"/>
      <c r="C40" s="93"/>
      <c r="D40" s="93"/>
      <c r="E40" s="108"/>
      <c r="F40" s="111"/>
      <c r="G40" s="93"/>
      <c r="H40" s="93"/>
      <c r="I40" s="110"/>
      <c r="J40" s="96"/>
    </row>
    <row r="41" spans="1:10" ht="13.8" x14ac:dyDescent="0.25">
      <c r="A41" s="93"/>
      <c r="B41" s="93"/>
      <c r="C41" s="93"/>
      <c r="D41" s="93"/>
      <c r="E41" s="108"/>
      <c r="F41" s="111"/>
      <c r="G41" s="93"/>
      <c r="H41" s="93"/>
      <c r="I41" s="110"/>
      <c r="J41" s="96"/>
    </row>
    <row r="42" spans="1:10" ht="13.8" x14ac:dyDescent="0.25">
      <c r="A42" s="93"/>
      <c r="B42" s="93"/>
      <c r="C42" s="93"/>
      <c r="D42" s="93"/>
      <c r="E42" s="108"/>
      <c r="F42" s="111"/>
      <c r="G42" s="93"/>
      <c r="H42" s="93"/>
      <c r="I42" s="110"/>
      <c r="J42" s="96"/>
    </row>
    <row r="43" spans="1:10" ht="13.8" x14ac:dyDescent="0.25">
      <c r="A43" s="93"/>
      <c r="B43" s="93"/>
      <c r="C43" s="93"/>
      <c r="D43" s="93"/>
      <c r="E43" s="108"/>
      <c r="F43" s="111"/>
      <c r="G43" s="93"/>
      <c r="H43" s="93"/>
      <c r="I43" s="110"/>
      <c r="J43" s="96"/>
    </row>
    <row r="44" spans="1:10" ht="13.8" x14ac:dyDescent="0.25">
      <c r="A44" s="93"/>
      <c r="B44" s="93"/>
      <c r="C44" s="93"/>
      <c r="D44" s="93"/>
      <c r="E44" s="108"/>
      <c r="F44" s="111"/>
      <c r="G44" s="93"/>
      <c r="H44" s="93"/>
      <c r="I44" s="110"/>
      <c r="J44" s="96"/>
    </row>
    <row r="45" spans="1:10" ht="13.8" x14ac:dyDescent="0.25">
      <c r="A45" s="93"/>
      <c r="B45" s="93"/>
      <c r="C45" s="93"/>
      <c r="D45" s="93"/>
      <c r="E45" s="108"/>
      <c r="F45" s="111"/>
      <c r="G45" s="93"/>
      <c r="H45" s="93"/>
      <c r="I45" s="110"/>
      <c r="J45" s="96"/>
    </row>
    <row r="46" spans="1:10" ht="15.75" customHeight="1" x14ac:dyDescent="0.25">
      <c r="A46" s="93"/>
      <c r="B46" s="93"/>
      <c r="C46" s="93"/>
      <c r="D46" s="93"/>
      <c r="E46" s="93"/>
      <c r="F46" s="111"/>
      <c r="G46" s="93"/>
      <c r="H46" s="93"/>
      <c r="I46" s="110"/>
      <c r="J46" s="96"/>
    </row>
    <row r="47" spans="1:10" ht="15.75" customHeight="1" x14ac:dyDescent="0.25">
      <c r="A47" s="93"/>
      <c r="B47" s="93"/>
      <c r="C47" s="93"/>
      <c r="D47" s="93"/>
      <c r="E47" s="93"/>
      <c r="F47" s="111"/>
      <c r="G47" s="93"/>
      <c r="H47" s="93"/>
      <c r="I47" s="110"/>
      <c r="J47" s="96"/>
    </row>
    <row r="48" spans="1:10" ht="15.75" customHeight="1" x14ac:dyDescent="0.25">
      <c r="A48" s="93"/>
      <c r="B48" s="93"/>
      <c r="C48" s="93"/>
      <c r="D48" s="93"/>
      <c r="E48" s="93"/>
      <c r="F48" s="111"/>
      <c r="G48" s="93"/>
      <c r="H48" s="93"/>
      <c r="I48" s="110"/>
      <c r="J48" s="96"/>
    </row>
    <row r="49" spans="1:10" ht="15.75" customHeight="1" x14ac:dyDescent="0.25">
      <c r="A49" s="93"/>
      <c r="B49" s="93"/>
      <c r="C49" s="93"/>
      <c r="D49" s="93"/>
      <c r="E49" s="93"/>
      <c r="F49" s="111"/>
      <c r="G49" s="93"/>
      <c r="H49" s="93"/>
      <c r="I49" s="110"/>
      <c r="J49" s="96"/>
    </row>
    <row r="50" spans="1:10" ht="15.75" customHeight="1" x14ac:dyDescent="0.25">
      <c r="A50" s="93"/>
      <c r="B50" s="93"/>
      <c r="C50" s="93"/>
      <c r="D50" s="93"/>
      <c r="E50" s="93"/>
      <c r="F50" s="111"/>
      <c r="G50" s="93"/>
      <c r="H50" s="93"/>
      <c r="I50" s="110"/>
      <c r="J50" s="96"/>
    </row>
    <row r="51" spans="1:10" ht="15.75" customHeight="1" x14ac:dyDescent="0.25">
      <c r="A51" s="93"/>
      <c r="B51" s="93"/>
      <c r="C51" s="93"/>
      <c r="D51" s="93"/>
      <c r="E51" s="93"/>
      <c r="F51" s="111"/>
      <c r="G51" s="93"/>
      <c r="H51" s="93"/>
      <c r="I51" s="110"/>
      <c r="J51" s="96"/>
    </row>
    <row r="52" spans="1:10" ht="15.75" customHeight="1" x14ac:dyDescent="0.25">
      <c r="A52" s="93"/>
      <c r="B52" s="93"/>
      <c r="C52" s="93"/>
      <c r="D52" s="93"/>
      <c r="E52" s="93"/>
      <c r="F52" s="111"/>
      <c r="G52" s="93"/>
      <c r="H52" s="93"/>
      <c r="I52" s="110"/>
      <c r="J52" s="96"/>
    </row>
    <row r="53" spans="1:10" ht="15.75" customHeight="1" x14ac:dyDescent="0.25">
      <c r="A53" s="93"/>
      <c r="B53" s="93"/>
      <c r="C53" s="93"/>
      <c r="D53" s="93"/>
      <c r="E53" s="93"/>
      <c r="F53" s="111"/>
      <c r="G53" s="93"/>
      <c r="H53" s="93"/>
      <c r="I53" s="110"/>
      <c r="J53" s="96"/>
    </row>
    <row r="54" spans="1:10" ht="15.75" customHeight="1" x14ac:dyDescent="0.25">
      <c r="A54" s="93"/>
      <c r="B54" s="93"/>
      <c r="C54" s="93"/>
      <c r="D54" s="93"/>
      <c r="E54" s="93"/>
      <c r="F54" s="111"/>
      <c r="G54" s="93"/>
      <c r="H54" s="93"/>
      <c r="I54" s="110"/>
      <c r="J54" s="96"/>
    </row>
    <row r="55" spans="1:10" ht="15.75" customHeight="1" x14ac:dyDescent="0.25">
      <c r="A55" s="93"/>
      <c r="B55" s="93"/>
      <c r="C55" s="93"/>
      <c r="D55" s="93"/>
      <c r="E55" s="93"/>
      <c r="F55" s="111"/>
      <c r="G55" s="93"/>
      <c r="H55" s="93"/>
      <c r="I55" s="110"/>
      <c r="J55" s="96"/>
    </row>
    <row r="56" spans="1:10" ht="15.75" customHeight="1" x14ac:dyDescent="0.25">
      <c r="A56" s="93"/>
      <c r="B56" s="93"/>
      <c r="C56" s="93"/>
      <c r="D56" s="93"/>
      <c r="E56" s="93"/>
      <c r="F56" s="111"/>
      <c r="G56" s="93"/>
      <c r="H56" s="93"/>
      <c r="I56" s="110"/>
      <c r="J56" s="96"/>
    </row>
    <row r="57" spans="1:10" ht="15.75" customHeight="1" x14ac:dyDescent="0.25">
      <c r="A57" s="93"/>
      <c r="B57" s="93"/>
      <c r="C57" s="93"/>
      <c r="D57" s="93"/>
      <c r="E57" s="93"/>
      <c r="F57" s="111"/>
      <c r="G57" s="93"/>
      <c r="H57" s="93"/>
      <c r="I57" s="110"/>
      <c r="J57" s="96"/>
    </row>
    <row r="58" spans="1:10" ht="15.75" customHeight="1" x14ac:dyDescent="0.25">
      <c r="A58" s="93"/>
      <c r="B58" s="93"/>
      <c r="C58" s="93"/>
      <c r="D58" s="93"/>
      <c r="E58" s="93"/>
      <c r="F58" s="111"/>
      <c r="G58" s="93"/>
      <c r="H58" s="93"/>
      <c r="I58" s="110"/>
      <c r="J58" s="96"/>
    </row>
    <row r="59" spans="1:10" ht="15.75" customHeight="1" x14ac:dyDescent="0.25">
      <c r="A59" s="93"/>
      <c r="B59" s="93"/>
      <c r="C59" s="93"/>
      <c r="D59" s="93"/>
      <c r="E59" s="93"/>
      <c r="F59" s="111"/>
      <c r="G59" s="93"/>
      <c r="H59" s="93"/>
      <c r="I59" s="93"/>
      <c r="J59" s="96"/>
    </row>
    <row r="60" spans="1:10" ht="15.75" customHeight="1" x14ac:dyDescent="0.25">
      <c r="A60" s="93"/>
      <c r="B60" s="93"/>
      <c r="C60" s="93"/>
      <c r="D60" s="93"/>
      <c r="E60" s="93"/>
      <c r="F60" s="111"/>
      <c r="G60" s="93"/>
      <c r="H60" s="93"/>
      <c r="I60" s="110"/>
      <c r="J60" s="96"/>
    </row>
    <row r="61" spans="1:10" ht="15.75" customHeight="1" x14ac:dyDescent="0.25">
      <c r="A61" s="96"/>
      <c r="B61" s="96"/>
      <c r="C61" s="96"/>
      <c r="D61" s="96"/>
      <c r="E61" s="96"/>
      <c r="F61" s="112"/>
      <c r="G61" s="96"/>
      <c r="H61" s="96"/>
      <c r="I61" s="96"/>
      <c r="J61" s="96"/>
    </row>
    <row r="62" spans="1:10" ht="15.75" customHeight="1" x14ac:dyDescent="0.25">
      <c r="A62" s="96"/>
      <c r="B62" s="96"/>
      <c r="C62" s="96"/>
      <c r="D62" s="96"/>
      <c r="E62" s="96"/>
      <c r="F62" s="112"/>
      <c r="G62" s="96"/>
      <c r="H62" s="96"/>
      <c r="I62" s="96"/>
      <c r="J62" s="96"/>
    </row>
    <row r="63" spans="1:10" ht="15.75" customHeight="1" x14ac:dyDescent="0.25">
      <c r="A63" s="96"/>
      <c r="B63" s="96"/>
      <c r="C63" s="96"/>
      <c r="D63" s="96"/>
      <c r="E63" s="96"/>
    </row>
    <row r="64" spans="1:10" ht="15.75" customHeight="1" x14ac:dyDescent="0.25">
      <c r="A64" s="96"/>
      <c r="B64" s="96"/>
      <c r="C64" s="96"/>
      <c r="D64" s="96"/>
      <c r="E64" s="96"/>
    </row>
    <row r="65" spans="1:5" ht="15.75" customHeight="1" x14ac:dyDescent="0.25">
      <c r="A65" s="96"/>
      <c r="B65" s="96"/>
      <c r="C65" s="96"/>
      <c r="D65" s="96"/>
      <c r="E65" s="96"/>
    </row>
    <row r="66" spans="1:5" ht="15.75" customHeight="1" x14ac:dyDescent="0.25">
      <c r="A66" s="96"/>
      <c r="B66" s="96"/>
      <c r="C66" s="96"/>
      <c r="D66" s="96"/>
      <c r="E66" s="96"/>
    </row>
    <row r="67" spans="1:5" ht="15.75" customHeight="1" x14ac:dyDescent="0.25">
      <c r="A67" s="96"/>
      <c r="B67" s="96"/>
      <c r="C67" s="96"/>
      <c r="D67" s="96"/>
      <c r="E67" s="96"/>
    </row>
    <row r="68" spans="1:5" ht="15.75" customHeight="1" x14ac:dyDescent="0.25">
      <c r="A68" s="96"/>
      <c r="B68" s="96"/>
      <c r="C68" s="96"/>
      <c r="D68" s="96"/>
      <c r="E68" s="96"/>
    </row>
    <row r="69" spans="1:5" ht="15.75" customHeight="1" x14ac:dyDescent="0.25">
      <c r="A69" s="96"/>
      <c r="B69" s="96"/>
      <c r="C69" s="96"/>
      <c r="D69" s="96"/>
      <c r="E69" s="96"/>
    </row>
    <row r="70" spans="1:5" ht="15.75" customHeight="1" x14ac:dyDescent="0.25">
      <c r="A70" s="96"/>
      <c r="B70" s="96"/>
      <c r="C70" s="96"/>
      <c r="D70" s="96"/>
      <c r="E70" s="96"/>
    </row>
  </sheetData>
  <mergeCells count="2">
    <mergeCell ref="A1:D1"/>
    <mergeCell ref="F1:I1"/>
  </mergeCells>
  <pageMargins left="0.7" right="0.7" top="0.75" bottom="0.75" header="0.3" footer="0.3"/>
  <pageSetup orientation="portrait" horizontalDpi="300" verticalDpi="300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Ead valima nimekirjast" error="Vali" promptTitle="Vali nimekirjast rühm">
          <x14:formula1>
            <xm:f>KOHTUNIKUD!$C$3:$C$8</xm:f>
          </x14:formula1>
          <xm:sqref>C3:C12 H3:H15 H60 H17:H58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61"/>
  <sheetViews>
    <sheetView workbookViewId="0">
      <pane ySplit="2" topLeftCell="A7" activePane="bottomLeft" state="frozen"/>
      <selection pane="bottomLeft" activeCell="D19" sqref="A19:D19"/>
    </sheetView>
  </sheetViews>
  <sheetFormatPr defaultColWidth="14.44140625" defaultRowHeight="15.75" customHeight="1" x14ac:dyDescent="0.25"/>
  <cols>
    <col min="1" max="1" width="7.6640625" style="6" bestFit="1" customWidth="1"/>
    <col min="2" max="2" width="32.109375" style="6" customWidth="1"/>
    <col min="3" max="4" width="14.44140625" style="6"/>
    <col min="5" max="5" width="7.33203125" style="6" customWidth="1"/>
    <col min="6" max="6" width="11.88671875" style="6" customWidth="1"/>
    <col min="7" max="7" width="22.44140625" style="6" customWidth="1"/>
    <col min="8" max="8" width="12.6640625" style="6" customWidth="1"/>
    <col min="9" max="9" width="15" style="6" customWidth="1"/>
    <col min="10" max="10" width="7.33203125" style="6" customWidth="1"/>
    <col min="11" max="11" width="7.109375" style="6" customWidth="1"/>
    <col min="12" max="16384" width="14.44140625" style="6"/>
  </cols>
  <sheetData>
    <row r="1" spans="1:14" ht="15.75" customHeight="1" x14ac:dyDescent="0.25">
      <c r="A1" s="164" t="s">
        <v>386</v>
      </c>
      <c r="B1" s="164"/>
      <c r="C1" s="164"/>
      <c r="D1" s="164"/>
      <c r="E1" s="18"/>
      <c r="F1" s="165"/>
      <c r="G1" s="165"/>
      <c r="H1" s="165"/>
      <c r="I1" s="165"/>
    </row>
    <row r="2" spans="1:14" ht="15.75" customHeight="1" x14ac:dyDescent="0.25">
      <c r="A2" s="4" t="s">
        <v>0</v>
      </c>
      <c r="B2" s="4" t="s">
        <v>229</v>
      </c>
      <c r="C2" s="6" t="s">
        <v>230</v>
      </c>
      <c r="D2" s="4" t="s">
        <v>348</v>
      </c>
      <c r="E2" s="1"/>
      <c r="F2" s="4" t="s">
        <v>387</v>
      </c>
    </row>
    <row r="3" spans="1:14" ht="15.75" customHeight="1" x14ac:dyDescent="0.25">
      <c r="A3" s="69">
        <f>RANK(Table9162024323640[[#This Row],[AEG]],Table9162024323640[AEG],0)</f>
        <v>1</v>
      </c>
      <c r="B3" s="69" t="s">
        <v>295</v>
      </c>
      <c r="C3" s="69" t="s">
        <v>24</v>
      </c>
      <c r="D3" s="69">
        <v>37.880000000000003</v>
      </c>
      <c r="E3" s="125"/>
      <c r="F3" s="4" t="s">
        <v>11</v>
      </c>
      <c r="G3" s="4" t="s">
        <v>229</v>
      </c>
      <c r="H3" s="4" t="s">
        <v>286</v>
      </c>
      <c r="I3" s="4" t="s">
        <v>287</v>
      </c>
    </row>
    <row r="4" spans="1:14" ht="15.75" customHeight="1" x14ac:dyDescent="0.25">
      <c r="A4" s="69">
        <f>RANK(Table9162024323640[[#This Row],[AEG]],Table9162024323640[AEG],0)</f>
        <v>2</v>
      </c>
      <c r="B4" s="69" t="s">
        <v>376</v>
      </c>
      <c r="C4" s="69" t="s">
        <v>24</v>
      </c>
      <c r="D4" s="69">
        <v>31.85</v>
      </c>
      <c r="E4" s="125"/>
      <c r="F4" s="6">
        <v>1</v>
      </c>
      <c r="G4" s="6" t="s">
        <v>295</v>
      </c>
      <c r="H4" s="6" t="s">
        <v>24</v>
      </c>
      <c r="I4" s="6">
        <v>37.880000000000003</v>
      </c>
    </row>
    <row r="5" spans="1:14" ht="15.75" customHeight="1" x14ac:dyDescent="0.25">
      <c r="A5" s="69">
        <f>RANK(Table9162024323640[[#This Row],[AEG]],Table9162024323640[AEG],0)</f>
        <v>3</v>
      </c>
      <c r="B5" s="69" t="s">
        <v>261</v>
      </c>
      <c r="C5" s="69" t="s">
        <v>17</v>
      </c>
      <c r="D5" s="69">
        <v>30.06</v>
      </c>
      <c r="E5" s="125" t="s">
        <v>10</v>
      </c>
      <c r="F5" s="6">
        <v>2</v>
      </c>
      <c r="G5" s="6" t="s">
        <v>376</v>
      </c>
      <c r="H5" s="6" t="s">
        <v>24</v>
      </c>
      <c r="I5" s="6">
        <v>31.85</v>
      </c>
    </row>
    <row r="6" spans="1:14" ht="15.75" customHeight="1" x14ac:dyDescent="0.25">
      <c r="A6" s="8">
        <f>RANK(Table9162024323640[[#This Row],[AEG]],Table9162024323640[AEG],0)</f>
        <v>4</v>
      </c>
      <c r="B6" s="8" t="s">
        <v>303</v>
      </c>
      <c r="C6" s="8" t="s">
        <v>24</v>
      </c>
      <c r="D6" s="8">
        <v>29.71</v>
      </c>
      <c r="E6" s="125"/>
      <c r="F6" s="6">
        <v>3</v>
      </c>
      <c r="G6" s="6" t="s">
        <v>261</v>
      </c>
      <c r="H6" s="6" t="s">
        <v>17</v>
      </c>
      <c r="I6" s="6">
        <v>30.06</v>
      </c>
    </row>
    <row r="7" spans="1:14" ht="15.75" customHeight="1" x14ac:dyDescent="0.25">
      <c r="A7" s="8">
        <f>RANK(Table9162024323640[[#This Row],[AEG]],Table9162024323640[AEG],0)</f>
        <v>5</v>
      </c>
      <c r="B7" s="8" t="s">
        <v>330</v>
      </c>
      <c r="C7" s="8" t="s">
        <v>50</v>
      </c>
      <c r="D7" s="8">
        <v>29.6</v>
      </c>
      <c r="E7" s="125"/>
      <c r="F7" s="128"/>
    </row>
    <row r="8" spans="1:14" ht="15.75" customHeight="1" x14ac:dyDescent="0.25">
      <c r="A8" s="8">
        <f>RANK(Table9162024323640[[#This Row],[AEG]],Table9162024323640[AEG],0)</f>
        <v>6</v>
      </c>
      <c r="B8" s="8" t="s">
        <v>358</v>
      </c>
      <c r="C8" s="8" t="s">
        <v>50</v>
      </c>
      <c r="D8" s="8">
        <v>24.48</v>
      </c>
      <c r="E8" s="125"/>
      <c r="F8" s="128" t="s">
        <v>48</v>
      </c>
      <c r="K8" s="4"/>
    </row>
    <row r="9" spans="1:14" ht="15.75" customHeight="1" x14ac:dyDescent="0.25">
      <c r="A9" s="8">
        <f>RANK(Table9162024323640[[#This Row],[AEG]],Table9162024323640[AEG],0)</f>
        <v>7</v>
      </c>
      <c r="B9" s="8" t="s">
        <v>259</v>
      </c>
      <c r="C9" s="8" t="s">
        <v>17</v>
      </c>
      <c r="D9" s="8">
        <v>23.7</v>
      </c>
      <c r="E9" s="125"/>
      <c r="F9" s="128" t="s">
        <v>48</v>
      </c>
      <c r="K9" s="4"/>
      <c r="L9" s="4"/>
      <c r="M9" s="4"/>
      <c r="N9" s="4"/>
    </row>
    <row r="10" spans="1:14" ht="15.75" customHeight="1" x14ac:dyDescent="0.25">
      <c r="A10" s="8">
        <f>RANK(Table9162024323640[[#This Row],[AEG]],Table9162024323640[AEG],0)</f>
        <v>8</v>
      </c>
      <c r="B10" s="8" t="s">
        <v>356</v>
      </c>
      <c r="C10" s="8" t="s">
        <v>24</v>
      </c>
      <c r="D10" s="8">
        <v>23.47</v>
      </c>
      <c r="E10" s="125"/>
      <c r="F10" s="128"/>
    </row>
    <row r="11" spans="1:14" ht="15.75" customHeight="1" x14ac:dyDescent="0.25">
      <c r="A11" s="8">
        <f>RANK(Table9162024323640[[#This Row],[AEG]],Table9162024323640[AEG],0)</f>
        <v>9</v>
      </c>
      <c r="B11" s="8" t="s">
        <v>385</v>
      </c>
      <c r="C11" s="8" t="s">
        <v>24</v>
      </c>
      <c r="D11" s="8">
        <v>21.84</v>
      </c>
      <c r="E11" s="125"/>
      <c r="F11" s="128"/>
    </row>
    <row r="12" spans="1:14" ht="15.75" customHeight="1" x14ac:dyDescent="0.25">
      <c r="A12" s="8">
        <f>RANK(Table9162024323640[[#This Row],[AEG]],Table9162024323640[AEG],0)</f>
        <v>10</v>
      </c>
      <c r="B12" s="8" t="s">
        <v>295</v>
      </c>
      <c r="C12" s="8" t="s">
        <v>24</v>
      </c>
      <c r="D12" s="8">
        <v>19.600000000000001</v>
      </c>
      <c r="E12" s="125"/>
      <c r="F12" s="128"/>
    </row>
    <row r="13" spans="1:14" ht="15.75" customHeight="1" x14ac:dyDescent="0.25">
      <c r="A13" s="8">
        <f>RANK(Table9162024323640[[#This Row],[AEG]],Table9162024323640[AEG],0)</f>
        <v>11</v>
      </c>
      <c r="B13" s="8" t="s">
        <v>285</v>
      </c>
      <c r="C13" s="8" t="s">
        <v>24</v>
      </c>
      <c r="D13" s="8">
        <v>17.82</v>
      </c>
      <c r="E13" s="125"/>
      <c r="F13" s="128"/>
    </row>
    <row r="14" spans="1:14" ht="15.75" customHeight="1" x14ac:dyDescent="0.25">
      <c r="A14" s="8">
        <f>RANK(Table9162024323640[[#This Row],[AEG]],Table9162024323640[AEG],0)</f>
        <v>12</v>
      </c>
      <c r="B14" s="10" t="s">
        <v>385</v>
      </c>
      <c r="C14" s="8" t="s">
        <v>24</v>
      </c>
      <c r="D14" s="8">
        <v>16.48</v>
      </c>
      <c r="E14" s="125"/>
      <c r="F14" s="128"/>
    </row>
    <row r="15" spans="1:14" ht="15.75" customHeight="1" x14ac:dyDescent="0.25">
      <c r="A15" s="8">
        <f>RANK(Table9162024323640[[#This Row],[AEG]],Table9162024323640[AEG],0)</f>
        <v>13</v>
      </c>
      <c r="B15" s="8" t="s">
        <v>388</v>
      </c>
      <c r="C15" s="8" t="s">
        <v>50</v>
      </c>
      <c r="D15" s="8">
        <v>16.28</v>
      </c>
      <c r="E15" s="125"/>
      <c r="F15" s="128"/>
    </row>
    <row r="16" spans="1:14" ht="15.75" customHeight="1" x14ac:dyDescent="0.25">
      <c r="A16" s="8">
        <f>RANK(Table9162024323640[[#This Row],[AEG]],Table9162024323640[AEG],0)</f>
        <v>14</v>
      </c>
      <c r="B16" s="8" t="s">
        <v>258</v>
      </c>
      <c r="C16" s="8" t="s">
        <v>17</v>
      </c>
      <c r="D16" s="8">
        <v>15.53</v>
      </c>
      <c r="E16" s="125"/>
      <c r="F16" s="128"/>
    </row>
    <row r="17" spans="1:6" ht="15.75" customHeight="1" x14ac:dyDescent="0.25">
      <c r="A17" s="8">
        <f>RANK(Table9162024323640[[#This Row],[AEG]],Table9162024323640[AEG],0)</f>
        <v>15</v>
      </c>
      <c r="B17" s="8" t="s">
        <v>383</v>
      </c>
      <c r="C17" s="8" t="s">
        <v>24</v>
      </c>
      <c r="D17" s="8">
        <v>12.91</v>
      </c>
      <c r="E17" s="125"/>
      <c r="F17" s="128"/>
    </row>
    <row r="18" spans="1:6" ht="15.75" customHeight="1" x14ac:dyDescent="0.25">
      <c r="A18" s="74">
        <f>RANK(Table9162024323640[[#This Row],[AEG]],Table9162024323640[AEG],0)</f>
        <v>16</v>
      </c>
      <c r="B18" s="74" t="s">
        <v>361</v>
      </c>
      <c r="C18" s="74" t="s">
        <v>24</v>
      </c>
      <c r="D18" s="74">
        <v>9.3000000000000007</v>
      </c>
      <c r="E18" s="125"/>
      <c r="F18" s="128" t="s">
        <v>48</v>
      </c>
    </row>
    <row r="19" spans="1:6" ht="15.75" customHeight="1" x14ac:dyDescent="0.25">
      <c r="A19" s="140">
        <f>RANK(Table9162024323640[[#This Row],[AEG]],Table9162024323640[AEG],0)</f>
        <v>17</v>
      </c>
      <c r="B19" s="140" t="s">
        <v>334</v>
      </c>
      <c r="C19" s="140" t="s">
        <v>24</v>
      </c>
      <c r="D19" s="140">
        <v>7.1</v>
      </c>
      <c r="E19" s="125"/>
      <c r="F19" s="128"/>
    </row>
    <row r="20" spans="1:6" ht="15.75" customHeight="1" x14ac:dyDescent="0.25">
      <c r="A20" s="138"/>
      <c r="B20" s="139"/>
      <c r="C20" s="139"/>
      <c r="D20" s="139"/>
      <c r="E20" s="137"/>
      <c r="F20" s="128"/>
    </row>
    <row r="21" spans="1:6" ht="15.75" customHeight="1" x14ac:dyDescent="0.25">
      <c r="A21" s="93"/>
      <c r="B21" s="93"/>
      <c r="C21" s="93"/>
      <c r="D21" s="93"/>
      <c r="E21" s="137"/>
    </row>
    <row r="22" spans="1:6" ht="15.75" customHeight="1" x14ac:dyDescent="0.25">
      <c r="A22" s="93"/>
      <c r="B22" s="93"/>
      <c r="C22" s="93"/>
      <c r="D22" s="93"/>
      <c r="E22" s="137"/>
    </row>
    <row r="23" spans="1:6" ht="15.75" customHeight="1" x14ac:dyDescent="0.25">
      <c r="A23" s="93"/>
      <c r="B23" s="93"/>
      <c r="C23" s="93"/>
      <c r="D23" s="93"/>
      <c r="E23" s="136"/>
    </row>
    <row r="24" spans="1:6" ht="15.75" customHeight="1" x14ac:dyDescent="0.25">
      <c r="A24" s="93"/>
      <c r="B24" s="93"/>
      <c r="C24" s="93"/>
      <c r="D24" s="93"/>
      <c r="E24" s="1"/>
    </row>
    <row r="25" spans="1:6" ht="15.75" customHeight="1" x14ac:dyDescent="0.25">
      <c r="A25" s="93"/>
      <c r="B25" s="93"/>
      <c r="C25" s="93"/>
      <c r="D25" s="93"/>
      <c r="E25" s="1"/>
    </row>
    <row r="26" spans="1:6" ht="15.75" customHeight="1" x14ac:dyDescent="0.25">
      <c r="A26" s="93"/>
      <c r="B26" s="93"/>
      <c r="C26" s="93"/>
      <c r="D26" s="93"/>
      <c r="E26" s="1"/>
    </row>
    <row r="27" spans="1:6" ht="15.75" customHeight="1" x14ac:dyDescent="0.25">
      <c r="A27" s="93"/>
      <c r="B27" s="93"/>
      <c r="C27" s="93"/>
      <c r="D27" s="93"/>
      <c r="E27" s="1"/>
    </row>
    <row r="28" spans="1:6" ht="13.8" x14ac:dyDescent="0.25">
      <c r="A28" s="93"/>
      <c r="B28" s="93"/>
      <c r="C28" s="93"/>
      <c r="D28" s="93"/>
      <c r="E28" s="1"/>
    </row>
    <row r="29" spans="1:6" ht="13.8" x14ac:dyDescent="0.25">
      <c r="A29" s="93"/>
      <c r="B29" s="93"/>
      <c r="C29" s="93"/>
      <c r="D29" s="93"/>
      <c r="E29" s="1"/>
    </row>
    <row r="30" spans="1:6" ht="13.8" x14ac:dyDescent="0.25">
      <c r="A30" s="93"/>
      <c r="B30" s="93"/>
      <c r="C30" s="93"/>
      <c r="D30" s="93"/>
      <c r="E30" s="1"/>
    </row>
    <row r="31" spans="1:6" ht="13.8" x14ac:dyDescent="0.25">
      <c r="A31" s="93"/>
      <c r="B31" s="93"/>
      <c r="C31" s="93"/>
      <c r="D31" s="93"/>
      <c r="E31" s="1"/>
    </row>
    <row r="32" spans="1:6" ht="13.8" x14ac:dyDescent="0.25">
      <c r="A32" s="93"/>
      <c r="B32" s="93"/>
      <c r="C32" s="93"/>
      <c r="D32" s="93"/>
      <c r="E32" s="1"/>
    </row>
    <row r="33" spans="1:5" ht="13.8" x14ac:dyDescent="0.25">
      <c r="A33" s="93"/>
      <c r="B33" s="93"/>
      <c r="C33" s="93"/>
      <c r="D33" s="93"/>
      <c r="E33" s="1"/>
    </row>
    <row r="34" spans="1:5" ht="13.8" x14ac:dyDescent="0.25">
      <c r="A34" s="93"/>
      <c r="B34" s="93"/>
      <c r="C34" s="93"/>
      <c r="D34" s="93"/>
      <c r="E34" s="1"/>
    </row>
    <row r="35" spans="1:5" ht="13.8" x14ac:dyDescent="0.25">
      <c r="A35" s="93"/>
      <c r="B35" s="93"/>
      <c r="C35" s="93"/>
      <c r="D35" s="93"/>
      <c r="E35" s="1"/>
    </row>
    <row r="36" spans="1:5" ht="13.8" x14ac:dyDescent="0.25">
      <c r="A36" s="93"/>
      <c r="B36" s="93"/>
      <c r="C36" s="93"/>
      <c r="D36" s="93"/>
      <c r="E36" s="1"/>
    </row>
    <row r="37" spans="1:5" ht="13.8" x14ac:dyDescent="0.25">
      <c r="A37" s="93"/>
      <c r="B37" s="93"/>
      <c r="C37" s="93"/>
      <c r="D37" s="93"/>
      <c r="E37" s="1"/>
    </row>
    <row r="38" spans="1:5" ht="13.8" x14ac:dyDescent="0.25">
      <c r="A38" s="93"/>
      <c r="B38" s="93"/>
      <c r="C38" s="93"/>
      <c r="D38" s="93"/>
      <c r="E38" s="1"/>
    </row>
    <row r="39" spans="1:5" ht="13.8" x14ac:dyDescent="0.25">
      <c r="A39" s="93"/>
      <c r="B39" s="93"/>
      <c r="C39" s="93"/>
      <c r="D39" s="93"/>
      <c r="E39" s="1"/>
    </row>
    <row r="40" spans="1:5" ht="13.8" x14ac:dyDescent="0.25">
      <c r="A40" s="93"/>
      <c r="B40" s="93"/>
      <c r="C40" s="93"/>
      <c r="D40" s="93"/>
      <c r="E40" s="1"/>
    </row>
    <row r="41" spans="1:5" ht="13.8" x14ac:dyDescent="0.25">
      <c r="A41" s="93"/>
      <c r="B41" s="93"/>
      <c r="C41" s="93"/>
      <c r="D41" s="93"/>
      <c r="E41" s="1"/>
    </row>
    <row r="42" spans="1:5" ht="13.8" x14ac:dyDescent="0.25">
      <c r="A42" s="93"/>
      <c r="B42" s="93"/>
      <c r="C42" s="93"/>
      <c r="D42" s="93"/>
      <c r="E42" s="1"/>
    </row>
    <row r="43" spans="1:5" ht="13.8" x14ac:dyDescent="0.25">
      <c r="A43" s="93"/>
      <c r="B43" s="93"/>
      <c r="C43" s="93"/>
      <c r="D43" s="93"/>
      <c r="E43" s="1"/>
    </row>
    <row r="44" spans="1:5" ht="13.8" x14ac:dyDescent="0.25">
      <c r="A44" s="93"/>
      <c r="B44" s="93"/>
      <c r="C44" s="93"/>
      <c r="D44" s="93"/>
      <c r="E44" s="1"/>
    </row>
    <row r="45" spans="1:5" ht="13.8" x14ac:dyDescent="0.25">
      <c r="A45" s="93"/>
      <c r="B45" s="93"/>
      <c r="C45" s="93"/>
      <c r="D45" s="93"/>
      <c r="E45" s="1"/>
    </row>
    <row r="46" spans="1:5" ht="15.75" customHeight="1" x14ac:dyDescent="0.25">
      <c r="A46" s="93"/>
      <c r="B46" s="93"/>
      <c r="C46" s="93"/>
      <c r="D46" s="93"/>
    </row>
    <row r="47" spans="1:5" ht="15.75" customHeight="1" x14ac:dyDescent="0.25">
      <c r="A47" s="93"/>
      <c r="B47" s="93"/>
      <c r="C47" s="93"/>
      <c r="D47" s="93"/>
    </row>
    <row r="48" spans="1:5" ht="15.75" customHeight="1" x14ac:dyDescent="0.25">
      <c r="A48" s="93"/>
      <c r="B48" s="93"/>
      <c r="C48" s="93"/>
      <c r="D48" s="93"/>
    </row>
    <row r="49" spans="1:4" ht="15.75" customHeight="1" x14ac:dyDescent="0.25">
      <c r="A49" s="93"/>
      <c r="B49" s="93"/>
      <c r="C49" s="93"/>
      <c r="D49" s="93"/>
    </row>
    <row r="50" spans="1:4" ht="15.75" customHeight="1" x14ac:dyDescent="0.25">
      <c r="A50" s="93"/>
      <c r="B50" s="93"/>
      <c r="C50" s="93"/>
      <c r="D50" s="93"/>
    </row>
    <row r="51" spans="1:4" ht="15.75" customHeight="1" x14ac:dyDescent="0.25">
      <c r="A51" s="93"/>
      <c r="B51" s="93"/>
      <c r="C51" s="93"/>
      <c r="D51" s="93"/>
    </row>
    <row r="52" spans="1:4" ht="15.75" customHeight="1" x14ac:dyDescent="0.25">
      <c r="A52" s="93"/>
      <c r="B52" s="93"/>
      <c r="C52" s="93"/>
      <c r="D52" s="93"/>
    </row>
    <row r="53" spans="1:4" ht="15.75" customHeight="1" x14ac:dyDescent="0.25">
      <c r="A53" s="93"/>
      <c r="B53" s="93"/>
      <c r="C53" s="93"/>
      <c r="D53" s="93"/>
    </row>
    <row r="54" spans="1:4" ht="15.75" customHeight="1" x14ac:dyDescent="0.25">
      <c r="A54" s="93"/>
      <c r="B54" s="93"/>
      <c r="C54" s="93"/>
      <c r="D54" s="93"/>
    </row>
    <row r="55" spans="1:4" ht="15.75" customHeight="1" x14ac:dyDescent="0.25">
      <c r="A55" s="93"/>
      <c r="B55" s="93"/>
      <c r="C55" s="93"/>
      <c r="D55" s="93"/>
    </row>
    <row r="56" spans="1:4" ht="15.75" customHeight="1" x14ac:dyDescent="0.25">
      <c r="A56" s="93"/>
      <c r="B56" s="93"/>
      <c r="C56" s="93"/>
      <c r="D56" s="93"/>
    </row>
    <row r="57" spans="1:4" ht="15.75" customHeight="1" x14ac:dyDescent="0.25">
      <c r="A57" s="93"/>
      <c r="B57" s="93"/>
      <c r="C57" s="93"/>
      <c r="D57" s="93"/>
    </row>
    <row r="58" spans="1:4" ht="15.75" customHeight="1" x14ac:dyDescent="0.25">
      <c r="A58" s="93"/>
      <c r="B58" s="93"/>
      <c r="C58" s="93"/>
      <c r="D58" s="93"/>
    </row>
    <row r="59" spans="1:4" ht="15.75" customHeight="1" x14ac:dyDescent="0.25">
      <c r="A59" s="93"/>
      <c r="B59" s="93"/>
      <c r="C59" s="93"/>
      <c r="D59" s="93"/>
    </row>
    <row r="60" spans="1:4" ht="15.75" customHeight="1" x14ac:dyDescent="0.25">
      <c r="A60" s="93"/>
      <c r="B60" s="93"/>
      <c r="C60" s="93"/>
      <c r="D60" s="93"/>
    </row>
    <row r="61" spans="1:4" ht="15.75" customHeight="1" x14ac:dyDescent="0.25">
      <c r="A61" s="96"/>
      <c r="B61" s="96"/>
      <c r="C61" s="96"/>
      <c r="D61" s="96"/>
    </row>
  </sheetData>
  <mergeCells count="2">
    <mergeCell ref="A1:D1"/>
    <mergeCell ref="F1:I1"/>
  </mergeCells>
  <pageMargins left="0.7" right="0.7" top="0.75" bottom="0.75" header="0.3" footer="0.3"/>
  <pageSetup orientation="portrait" horizontalDpi="300" verticalDpi="300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Ead valima nimekirjast" error="Vali" promptTitle="Vali nimekirjast rühm">
          <x14:formula1>
            <xm:f>KOHTUNIKUD!$C$3:$C$8</xm:f>
          </x14:formula1>
          <xm:sqref>C3:C19 H7:H60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4"/>
  <sheetViews>
    <sheetView workbookViewId="0">
      <selection activeCell="F39" sqref="F39"/>
    </sheetView>
  </sheetViews>
  <sheetFormatPr defaultColWidth="14.44140625" defaultRowHeight="15.75" customHeight="1" x14ac:dyDescent="0.25"/>
  <cols>
    <col min="1" max="1" width="56.44140625" customWidth="1"/>
  </cols>
  <sheetData>
    <row r="1" spans="1:3" ht="13.2" x14ac:dyDescent="0.25">
      <c r="A1" s="6"/>
      <c r="B1" s="6"/>
      <c r="C1" s="6"/>
    </row>
    <row r="2" spans="1:3" ht="15" x14ac:dyDescent="0.25">
      <c r="A2" s="11" t="s">
        <v>389</v>
      </c>
      <c r="B2" s="6"/>
      <c r="C2" s="12" t="s">
        <v>390</v>
      </c>
    </row>
    <row r="3" spans="1:3" ht="15" x14ac:dyDescent="0.25">
      <c r="A3" s="2" t="s">
        <v>391</v>
      </c>
      <c r="B3" s="6"/>
      <c r="C3" s="5" t="s">
        <v>9</v>
      </c>
    </row>
    <row r="4" spans="1:3" ht="15" x14ac:dyDescent="0.25">
      <c r="A4" s="2" t="s">
        <v>392</v>
      </c>
      <c r="B4" s="6"/>
      <c r="C4" s="1" t="s">
        <v>24</v>
      </c>
    </row>
    <row r="5" spans="1:3" ht="15" x14ac:dyDescent="0.25">
      <c r="A5" s="2"/>
      <c r="B5" s="6"/>
      <c r="C5" s="1" t="s">
        <v>17</v>
      </c>
    </row>
    <row r="6" spans="1:3" ht="15" x14ac:dyDescent="0.25">
      <c r="A6" s="13" t="s">
        <v>393</v>
      </c>
      <c r="B6" s="6"/>
      <c r="C6" s="1" t="s">
        <v>45</v>
      </c>
    </row>
    <row r="7" spans="1:3" ht="15" x14ac:dyDescent="0.25">
      <c r="A7" s="14" t="s">
        <v>394</v>
      </c>
      <c r="B7" s="6"/>
      <c r="C7" s="1" t="s">
        <v>50</v>
      </c>
    </row>
    <row r="8" spans="1:3" ht="15" x14ac:dyDescent="0.25">
      <c r="A8" s="14"/>
      <c r="B8" s="6"/>
      <c r="C8" s="1" t="s">
        <v>395</v>
      </c>
    </row>
    <row r="9" spans="1:3" ht="15" x14ac:dyDescent="0.25">
      <c r="A9" s="14" t="s">
        <v>396</v>
      </c>
      <c r="B9" s="6"/>
      <c r="C9" s="6"/>
    </row>
    <row r="10" spans="1:3" ht="15" x14ac:dyDescent="0.25">
      <c r="A10" s="14" t="s">
        <v>397</v>
      </c>
      <c r="B10" s="6"/>
      <c r="C10" s="6"/>
    </row>
    <row r="11" spans="1:3" ht="15" x14ac:dyDescent="0.25">
      <c r="A11" s="14" t="s">
        <v>398</v>
      </c>
      <c r="B11" s="6"/>
      <c r="C11" s="6"/>
    </row>
    <row r="12" spans="1:3" ht="15" x14ac:dyDescent="0.25">
      <c r="A12" s="14"/>
      <c r="B12" s="6"/>
      <c r="C12" s="6"/>
    </row>
    <row r="13" spans="1:3" ht="15" x14ac:dyDescent="0.25">
      <c r="A13" s="14" t="s">
        <v>399</v>
      </c>
      <c r="B13" s="6"/>
      <c r="C13" s="6"/>
    </row>
    <row r="14" spans="1:3" ht="15" x14ac:dyDescent="0.25">
      <c r="A14" s="14" t="s">
        <v>400</v>
      </c>
      <c r="B14" s="6"/>
      <c r="C14" s="6"/>
    </row>
    <row r="15" spans="1:3" ht="15" x14ac:dyDescent="0.25">
      <c r="A15" s="14"/>
      <c r="B15" s="6"/>
      <c r="C15" s="6"/>
    </row>
    <row r="16" spans="1:3" ht="15" x14ac:dyDescent="0.25">
      <c r="A16" s="14" t="s">
        <v>401</v>
      </c>
      <c r="B16" s="6"/>
      <c r="C16" s="6"/>
    </row>
    <row r="17" spans="1:2" ht="15" x14ac:dyDescent="0.25">
      <c r="A17" s="14" t="s">
        <v>402</v>
      </c>
      <c r="B17" s="6"/>
    </row>
    <row r="18" spans="1:2" ht="15" x14ac:dyDescent="0.25">
      <c r="A18" s="14" t="s">
        <v>403</v>
      </c>
      <c r="B18" s="6"/>
    </row>
    <row r="19" spans="1:2" ht="15" x14ac:dyDescent="0.25">
      <c r="A19" s="15" t="s">
        <v>404</v>
      </c>
      <c r="B19" s="6"/>
    </row>
    <row r="20" spans="1:2" ht="15.75" customHeight="1" x14ac:dyDescent="0.25">
      <c r="A20" s="6"/>
      <c r="B20" s="6"/>
    </row>
    <row r="21" spans="1:2" ht="15.75" customHeight="1" x14ac:dyDescent="0.25">
      <c r="A21" s="6"/>
      <c r="B21" s="6"/>
    </row>
    <row r="22" spans="1:2" ht="15.75" customHeight="1" x14ac:dyDescent="0.25">
      <c r="A22" s="16" t="s">
        <v>405</v>
      </c>
      <c r="B22" s="6"/>
    </row>
    <row r="23" spans="1:2" ht="15.75" customHeight="1" x14ac:dyDescent="0.25">
      <c r="A23" s="14" t="s">
        <v>406</v>
      </c>
      <c r="B23" s="6"/>
    </row>
    <row r="24" spans="1:2" ht="15.75" customHeight="1" x14ac:dyDescent="0.25">
      <c r="A24" s="14" t="s">
        <v>407</v>
      </c>
      <c r="B24" s="6"/>
    </row>
    <row r="25" spans="1:2" ht="15.75" customHeight="1" x14ac:dyDescent="0.25">
      <c r="A25" s="14" t="s">
        <v>408</v>
      </c>
      <c r="B25" s="6"/>
    </row>
    <row r="26" spans="1:2" ht="15.75" customHeight="1" x14ac:dyDescent="0.25">
      <c r="A26" s="15" t="s">
        <v>409</v>
      </c>
      <c r="B26" s="6"/>
    </row>
    <row r="27" spans="1:2" ht="15.75" customHeight="1" x14ac:dyDescent="0.25">
      <c r="A27" s="2"/>
      <c r="B27" s="6"/>
    </row>
    <row r="28" spans="1:2" ht="15.75" customHeight="1" x14ac:dyDescent="0.25">
      <c r="A28" s="16" t="s">
        <v>410</v>
      </c>
      <c r="B28" s="6"/>
    </row>
    <row r="29" spans="1:2" ht="15.75" customHeight="1" x14ac:dyDescent="0.25">
      <c r="A29" s="17" t="s">
        <v>411</v>
      </c>
      <c r="B29" s="6"/>
    </row>
    <row r="30" spans="1:2" ht="15.75" customHeight="1" x14ac:dyDescent="0.25">
      <c r="A30" s="14" t="s">
        <v>412</v>
      </c>
      <c r="B30" s="6"/>
    </row>
    <row r="31" spans="1:2" ht="15.75" customHeight="1" x14ac:dyDescent="0.25">
      <c r="A31" s="15" t="s">
        <v>413</v>
      </c>
      <c r="B31" s="6"/>
    </row>
    <row r="32" spans="1:2" ht="15.75" customHeight="1" x14ac:dyDescent="0.25">
      <c r="A32" s="2"/>
      <c r="B32" s="6"/>
    </row>
    <row r="33" spans="1:2" ht="15.75" customHeight="1" x14ac:dyDescent="0.25">
      <c r="A33" s="56" t="s">
        <v>414</v>
      </c>
      <c r="B33" s="6"/>
    </row>
    <row r="34" spans="1:2" ht="15.75" customHeight="1" x14ac:dyDescent="0.25">
      <c r="A34" s="16" t="s">
        <v>415</v>
      </c>
      <c r="B34" s="6"/>
    </row>
    <row r="35" spans="1:2" ht="15.75" customHeight="1" x14ac:dyDescent="0.25">
      <c r="A35" s="14" t="s">
        <v>416</v>
      </c>
      <c r="B35" s="6"/>
    </row>
    <row r="36" spans="1:2" ht="15.75" customHeight="1" x14ac:dyDescent="0.25">
      <c r="A36" s="14" t="s">
        <v>417</v>
      </c>
      <c r="B36" s="6"/>
    </row>
    <row r="37" spans="1:2" ht="15.75" customHeight="1" x14ac:dyDescent="0.25">
      <c r="A37" s="14" t="s">
        <v>418</v>
      </c>
      <c r="B37" s="6"/>
    </row>
    <row r="38" spans="1:2" ht="15.75" customHeight="1" x14ac:dyDescent="0.25">
      <c r="A38" s="15" t="s">
        <v>361</v>
      </c>
      <c r="B38" s="6"/>
    </row>
    <row r="39" spans="1:2" ht="15.75" customHeight="1" x14ac:dyDescent="0.25">
      <c r="A39" s="2"/>
      <c r="B39" s="6"/>
    </row>
    <row r="40" spans="1:2" ht="15.75" customHeight="1" x14ac:dyDescent="0.25">
      <c r="A40" s="2" t="s">
        <v>419</v>
      </c>
      <c r="B40" s="6"/>
    </row>
    <row r="42" spans="1:2" ht="15.75" customHeight="1" x14ac:dyDescent="0.25">
      <c r="A42" s="6"/>
      <c r="B42" s="6"/>
    </row>
    <row r="44" spans="1:2" ht="15.75" customHeight="1" x14ac:dyDescent="0.25">
      <c r="A44" s="6"/>
      <c r="B4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7"/>
  <sheetViews>
    <sheetView workbookViewId="0">
      <pane ySplit="1" topLeftCell="A2" activePane="bottomLeft" state="frozen"/>
      <selection pane="bottomLeft" activeCell="A45" sqref="A45"/>
    </sheetView>
  </sheetViews>
  <sheetFormatPr defaultColWidth="14.44140625" defaultRowHeight="15.75" customHeight="1" x14ac:dyDescent="0.25"/>
  <cols>
    <col min="1" max="1" width="10.33203125" customWidth="1"/>
    <col min="2" max="2" width="29.109375" customWidth="1"/>
    <col min="3" max="3" width="29" customWidth="1"/>
    <col min="5" max="5" width="18.33203125" bestFit="1" customWidth="1"/>
    <col min="6" max="6" width="18.5546875" customWidth="1"/>
    <col min="7" max="7" width="14.88671875" customWidth="1"/>
    <col min="8" max="8" width="10.88671875" customWidth="1"/>
  </cols>
  <sheetData>
    <row r="1" spans="1:12" ht="15.75" customHeight="1" x14ac:dyDescent="0.3">
      <c r="A1" s="27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24" t="s">
        <v>140</v>
      </c>
      <c r="G1" s="6"/>
      <c r="H1" s="25" t="s">
        <v>6</v>
      </c>
      <c r="I1" s="6"/>
      <c r="J1" s="6"/>
      <c r="K1" s="6"/>
      <c r="L1" s="6"/>
    </row>
    <row r="2" spans="1:12" ht="14.4" x14ac:dyDescent="0.3">
      <c r="A2" s="37">
        <f>RANK(Table1[[#This Row],[Jooksukrossiaeg]],Table1[Jooksukrossiaeg],1)</f>
        <v>1</v>
      </c>
      <c r="B2" s="37" t="s">
        <v>141</v>
      </c>
      <c r="C2" s="37" t="s">
        <v>142</v>
      </c>
      <c r="D2" s="37" t="s">
        <v>17</v>
      </c>
      <c r="E2" s="41">
        <v>7.54</v>
      </c>
      <c r="F2" s="39">
        <v>43</v>
      </c>
      <c r="G2" s="6"/>
      <c r="H2" s="55" t="s">
        <v>11</v>
      </c>
      <c r="I2" s="55" t="s">
        <v>1</v>
      </c>
      <c r="J2" s="55" t="s">
        <v>2</v>
      </c>
      <c r="K2" s="55" t="s">
        <v>3</v>
      </c>
      <c r="L2" s="55" t="s">
        <v>12</v>
      </c>
    </row>
    <row r="3" spans="1:12" ht="14.4" x14ac:dyDescent="0.3">
      <c r="A3" s="37">
        <f>RANK(Table1[[#This Row],[Jooksukrossiaeg]],Table1[Jooksukrossiaeg],1)</f>
        <v>2</v>
      </c>
      <c r="B3" s="37" t="s">
        <v>143</v>
      </c>
      <c r="C3" s="37" t="s">
        <v>144</v>
      </c>
      <c r="D3" s="37" t="s">
        <v>50</v>
      </c>
      <c r="E3" s="41">
        <v>7.57</v>
      </c>
      <c r="F3" s="39">
        <v>42</v>
      </c>
      <c r="G3" s="6"/>
      <c r="H3" s="6">
        <v>1</v>
      </c>
      <c r="I3" s="6" t="str">
        <f>VLOOKUP(Table2[[#This Row],[Koht]],Table1[],2,FALSE)</f>
        <v>Saina</v>
      </c>
      <c r="J3" s="6" t="str">
        <f>VLOOKUP(Table2[[#This Row],[Koht]],Table1[],3,FALSE)</f>
        <v>Mamedova</v>
      </c>
      <c r="K3" s="6" t="str">
        <f>VLOOKUP(Table2[[#This Row],[Koht]],Table1[],4,FALSE)</f>
        <v>PPK</v>
      </c>
      <c r="L3" s="6">
        <f>VLOOKUP(Table2[[#This Row],[Koht]],Table1[],5,FALSE)</f>
        <v>7.54</v>
      </c>
    </row>
    <row r="4" spans="1:12" ht="14.4" x14ac:dyDescent="0.3">
      <c r="A4" s="37">
        <f>RANK(Table1[[#This Row],[Jooksukrossiaeg]],Table1[Jooksukrossiaeg],1)</f>
        <v>3</v>
      </c>
      <c r="B4" s="40" t="s">
        <v>145</v>
      </c>
      <c r="C4" s="40" t="s">
        <v>146</v>
      </c>
      <c r="D4" s="37" t="s">
        <v>17</v>
      </c>
      <c r="E4" s="41">
        <v>8.3800000000000008</v>
      </c>
      <c r="F4" s="39">
        <v>41</v>
      </c>
      <c r="G4" s="6"/>
      <c r="H4" s="6">
        <v>2</v>
      </c>
      <c r="I4" s="6" t="str">
        <f>VLOOKUP(Table2[[#This Row],[Koht]],Table1[],2,FALSE)</f>
        <v>Mirjam</v>
      </c>
      <c r="J4" s="6" t="str">
        <f>VLOOKUP(Table2[[#This Row],[Koht]],Table1[],3,FALSE)</f>
        <v>Vint</v>
      </c>
      <c r="K4" s="6" t="str">
        <f>VLOOKUP(Table2[[#This Row],[Koht]],Table1[],4,FALSE)</f>
        <v>Töötajad</v>
      </c>
      <c r="L4" s="6">
        <f>VLOOKUP(Table2[[#This Row],[Koht]],Table1[],5,FALSE)</f>
        <v>7.57</v>
      </c>
    </row>
    <row r="5" spans="1:12" ht="15.75" customHeight="1" x14ac:dyDescent="0.3">
      <c r="A5" s="30">
        <f>RANK(Table1[[#This Row],[Jooksukrossiaeg]],Table1[Jooksukrossiaeg],1)</f>
        <v>4</v>
      </c>
      <c r="B5" s="30" t="s">
        <v>147</v>
      </c>
      <c r="C5" s="30" t="s">
        <v>148</v>
      </c>
      <c r="D5" s="30" t="s">
        <v>17</v>
      </c>
      <c r="E5" s="31">
        <v>9.0500000000000007</v>
      </c>
      <c r="F5" s="35">
        <v>40</v>
      </c>
      <c r="G5" s="6"/>
      <c r="H5" s="6">
        <v>3</v>
      </c>
      <c r="I5" s="6" t="str">
        <f>VLOOKUP(Table2[[#This Row],[Koht]],Table1[],2,FALSE)</f>
        <v xml:space="preserve">Johanna </v>
      </c>
      <c r="J5" s="6" t="str">
        <f>VLOOKUP(Table2[[#This Row],[Koht]],Table1[],3,FALSE)</f>
        <v>Mõtsar</v>
      </c>
      <c r="K5" s="6" t="str">
        <f>VLOOKUP(Table2[[#This Row],[Koht]],Table1[],4,FALSE)</f>
        <v>PPK</v>
      </c>
      <c r="L5" s="6">
        <f>VLOOKUP(Table2[[#This Row],[Koht]],Table1[],5,FALSE)</f>
        <v>8.3800000000000008</v>
      </c>
    </row>
    <row r="6" spans="1:12" ht="15.75" customHeight="1" x14ac:dyDescent="0.3">
      <c r="A6" s="30">
        <f>RANK(Table1[[#This Row],[Jooksukrossiaeg]],Table1[Jooksukrossiaeg],1)</f>
        <v>5</v>
      </c>
      <c r="B6" s="30" t="s">
        <v>149</v>
      </c>
      <c r="C6" s="30" t="s">
        <v>150</v>
      </c>
      <c r="D6" s="30" t="s">
        <v>17</v>
      </c>
      <c r="E6" s="31">
        <v>9.14</v>
      </c>
      <c r="F6" s="35">
        <v>39</v>
      </c>
      <c r="G6" s="6"/>
      <c r="H6" s="6"/>
      <c r="I6" s="6"/>
      <c r="J6" s="6"/>
      <c r="K6" s="6"/>
      <c r="L6" s="6"/>
    </row>
    <row r="7" spans="1:12" ht="15.75" customHeight="1" x14ac:dyDescent="0.3">
      <c r="A7" s="36">
        <f>RANK(Table1[[#This Row],[Jooksukrossiaeg]],Table1[Jooksukrossiaeg],1)</f>
        <v>6</v>
      </c>
      <c r="B7" s="32" t="s">
        <v>151</v>
      </c>
      <c r="C7" s="32" t="s">
        <v>152</v>
      </c>
      <c r="D7" s="30" t="s">
        <v>24</v>
      </c>
      <c r="E7" s="31">
        <v>9.2100000000000009</v>
      </c>
      <c r="F7" s="91">
        <v>38</v>
      </c>
      <c r="G7" s="116"/>
      <c r="H7" s="6"/>
      <c r="I7" s="6"/>
      <c r="J7" s="6"/>
      <c r="K7" s="6"/>
      <c r="L7" s="6"/>
    </row>
    <row r="8" spans="1:12" ht="15.75" customHeight="1" x14ac:dyDescent="0.3">
      <c r="A8" s="30">
        <f>RANK(Table1[[#This Row],[Jooksukrossiaeg]],Table1[Jooksukrossiaeg],1)</f>
        <v>7</v>
      </c>
      <c r="B8" s="30" t="s">
        <v>153</v>
      </c>
      <c r="C8" s="30" t="s">
        <v>154</v>
      </c>
      <c r="D8" s="30" t="s">
        <v>17</v>
      </c>
      <c r="E8" s="90">
        <v>9.31</v>
      </c>
      <c r="F8" s="35">
        <v>37</v>
      </c>
      <c r="G8" s="6"/>
      <c r="H8" s="96"/>
      <c r="I8" s="6"/>
      <c r="J8" s="6"/>
      <c r="K8" s="6"/>
      <c r="L8" s="6"/>
    </row>
    <row r="9" spans="1:12" ht="15.75" customHeight="1" x14ac:dyDescent="0.3">
      <c r="A9" s="30">
        <f>RANK(Table1[[#This Row],[Jooksukrossiaeg]],Table1[Jooksukrossiaeg],1)</f>
        <v>8</v>
      </c>
      <c r="B9" s="30" t="s">
        <v>155</v>
      </c>
      <c r="C9" s="30" t="s">
        <v>156</v>
      </c>
      <c r="D9" s="30" t="s">
        <v>17</v>
      </c>
      <c r="E9" s="90">
        <v>9.4</v>
      </c>
      <c r="F9" s="35">
        <v>36</v>
      </c>
      <c r="G9" s="116"/>
      <c r="H9" s="96"/>
      <c r="I9" s="6"/>
      <c r="J9" s="6"/>
      <c r="K9" s="6"/>
      <c r="L9" s="6"/>
    </row>
    <row r="10" spans="1:12" ht="15.75" customHeight="1" x14ac:dyDescent="0.3">
      <c r="A10" s="30">
        <f>RANK(Table1[[#This Row],[Jooksukrossiaeg]],Table1[Jooksukrossiaeg],1)</f>
        <v>9</v>
      </c>
      <c r="B10" s="30" t="s">
        <v>157</v>
      </c>
      <c r="C10" s="30" t="s">
        <v>158</v>
      </c>
      <c r="D10" s="30" t="s">
        <v>17</v>
      </c>
      <c r="E10" s="90">
        <v>9.51</v>
      </c>
      <c r="F10" s="35">
        <v>35</v>
      </c>
      <c r="G10" s="19"/>
      <c r="H10" s="96"/>
      <c r="I10" s="6"/>
      <c r="J10" s="6"/>
      <c r="K10" s="6"/>
      <c r="L10" s="6"/>
    </row>
    <row r="11" spans="1:12" ht="15.75" customHeight="1" x14ac:dyDescent="0.3">
      <c r="A11" s="30">
        <f>RANK(Table1[[#This Row],[Jooksukrossiaeg]],Table1[Jooksukrossiaeg],1)</f>
        <v>10</v>
      </c>
      <c r="B11" s="30" t="s">
        <v>159</v>
      </c>
      <c r="C11" s="30" t="s">
        <v>160</v>
      </c>
      <c r="D11" s="30" t="s">
        <v>17</v>
      </c>
      <c r="E11" s="90">
        <v>9.58</v>
      </c>
      <c r="F11" s="35">
        <v>34</v>
      </c>
      <c r="G11" s="116"/>
      <c r="H11" s="96"/>
      <c r="I11" s="6"/>
      <c r="J11" s="6"/>
      <c r="K11" s="6"/>
      <c r="L11" s="6"/>
    </row>
    <row r="12" spans="1:12" ht="15.75" customHeight="1" x14ac:dyDescent="0.3">
      <c r="A12" s="30">
        <f>RANK(Table1[[#This Row],[Jooksukrossiaeg]],Table1[Jooksukrossiaeg],1)</f>
        <v>11</v>
      </c>
      <c r="B12" s="30" t="s">
        <v>161</v>
      </c>
      <c r="C12" s="30" t="s">
        <v>162</v>
      </c>
      <c r="D12" s="30" t="s">
        <v>17</v>
      </c>
      <c r="E12" s="90">
        <v>9.59</v>
      </c>
      <c r="F12" s="35">
        <v>33</v>
      </c>
      <c r="G12" s="19"/>
      <c r="H12" s="96"/>
      <c r="I12" s="6"/>
      <c r="J12" s="6"/>
      <c r="K12" s="6"/>
      <c r="L12" s="6"/>
    </row>
    <row r="13" spans="1:12" ht="15.75" customHeight="1" x14ac:dyDescent="0.3">
      <c r="A13" s="30">
        <f>RANK(Table1[[#This Row],[Jooksukrossiaeg]],Table1[Jooksukrossiaeg],1)</f>
        <v>12</v>
      </c>
      <c r="B13" s="30" t="s">
        <v>163</v>
      </c>
      <c r="C13" s="30" t="s">
        <v>164</v>
      </c>
      <c r="D13" s="30" t="s">
        <v>17</v>
      </c>
      <c r="E13" s="90">
        <v>10.039999999999999</v>
      </c>
      <c r="F13" s="35">
        <v>32</v>
      </c>
      <c r="G13" s="116"/>
      <c r="H13" s="96"/>
      <c r="I13" s="6"/>
      <c r="J13" s="6"/>
      <c r="K13" s="6"/>
      <c r="L13" s="6"/>
    </row>
    <row r="14" spans="1:12" ht="15.75" customHeight="1" x14ac:dyDescent="0.35">
      <c r="A14" s="30">
        <f>RANK(Table1[[#This Row],[Jooksukrossiaeg]],Table1[Jooksukrossiaeg],1)</f>
        <v>13</v>
      </c>
      <c r="B14" s="34" t="s">
        <v>165</v>
      </c>
      <c r="C14" s="34" t="s">
        <v>166</v>
      </c>
      <c r="D14" s="30" t="s">
        <v>24</v>
      </c>
      <c r="E14" s="90">
        <v>10.11</v>
      </c>
      <c r="F14" s="35">
        <v>30.5</v>
      </c>
      <c r="G14" s="118"/>
      <c r="H14" s="96"/>
      <c r="I14" s="6"/>
      <c r="J14" s="6"/>
      <c r="K14" s="6"/>
      <c r="L14" s="6"/>
    </row>
    <row r="15" spans="1:12" ht="15.75" customHeight="1" x14ac:dyDescent="0.3">
      <c r="A15" s="36">
        <f>RANK(Table1[[#This Row],[Jooksukrossiaeg]],Table1[Jooksukrossiaeg],1)</f>
        <v>13</v>
      </c>
      <c r="B15" s="32" t="s">
        <v>167</v>
      </c>
      <c r="C15" s="32" t="s">
        <v>168</v>
      </c>
      <c r="D15" s="30" t="s">
        <v>50</v>
      </c>
      <c r="E15" s="90">
        <v>10.11</v>
      </c>
      <c r="F15" s="35">
        <v>30.5</v>
      </c>
      <c r="G15" s="74"/>
      <c r="H15" s="96"/>
      <c r="I15" s="6"/>
      <c r="J15" s="6"/>
      <c r="K15" s="6"/>
      <c r="L15" s="6"/>
    </row>
    <row r="16" spans="1:12" ht="15.75" customHeight="1" x14ac:dyDescent="0.3">
      <c r="A16" s="30">
        <f>RANK(Table1[[#This Row],[Jooksukrossiaeg]],Table1[Jooksukrossiaeg],1)</f>
        <v>15</v>
      </c>
      <c r="B16" s="30" t="s">
        <v>169</v>
      </c>
      <c r="C16" s="30" t="s">
        <v>170</v>
      </c>
      <c r="D16" s="30" t="s">
        <v>24</v>
      </c>
      <c r="E16" s="90">
        <v>10.19</v>
      </c>
      <c r="F16" s="35">
        <v>29</v>
      </c>
      <c r="G16" s="117"/>
      <c r="H16" s="96"/>
      <c r="I16" s="6"/>
      <c r="J16" s="6"/>
      <c r="K16" s="6"/>
      <c r="L16" s="6"/>
    </row>
    <row r="17" spans="1:12" ht="15.75" customHeight="1" x14ac:dyDescent="0.3">
      <c r="A17" s="30">
        <f>RANK(Table1[[#This Row],[Jooksukrossiaeg]],Table1[Jooksukrossiaeg],1)</f>
        <v>16</v>
      </c>
      <c r="B17" s="30" t="s">
        <v>171</v>
      </c>
      <c r="C17" s="30" t="s">
        <v>172</v>
      </c>
      <c r="D17" s="30" t="s">
        <v>24</v>
      </c>
      <c r="E17" s="90">
        <v>10.199999999999999</v>
      </c>
      <c r="F17" s="35">
        <v>28</v>
      </c>
      <c r="G17" s="19"/>
      <c r="H17" s="96"/>
      <c r="I17" s="6"/>
      <c r="J17" s="6"/>
      <c r="K17" s="6"/>
      <c r="L17" s="6"/>
    </row>
    <row r="18" spans="1:12" ht="15.75" customHeight="1" x14ac:dyDescent="0.3">
      <c r="A18" s="30">
        <f>RANK(Table1[[#This Row],[Jooksukrossiaeg]],Table1[Jooksukrossiaeg],1)</f>
        <v>17</v>
      </c>
      <c r="B18" s="32" t="s">
        <v>173</v>
      </c>
      <c r="C18" s="32" t="s">
        <v>174</v>
      </c>
      <c r="D18" s="32" t="s">
        <v>17</v>
      </c>
      <c r="E18" s="90">
        <v>10.28</v>
      </c>
      <c r="F18" s="35">
        <v>27</v>
      </c>
      <c r="G18" s="116"/>
      <c r="H18" s="96"/>
      <c r="I18" s="6"/>
      <c r="J18" s="6"/>
      <c r="K18" s="6"/>
      <c r="L18" s="6"/>
    </row>
    <row r="19" spans="1:12" ht="15.75" customHeight="1" x14ac:dyDescent="0.3">
      <c r="A19" s="30">
        <f>RANK(Table1[[#This Row],[Jooksukrossiaeg]],Table1[Jooksukrossiaeg],1)</f>
        <v>18</v>
      </c>
      <c r="B19" s="30" t="s">
        <v>175</v>
      </c>
      <c r="C19" s="30" t="s">
        <v>176</v>
      </c>
      <c r="D19" s="30" t="s">
        <v>24</v>
      </c>
      <c r="E19" s="31">
        <v>10.29</v>
      </c>
      <c r="F19" s="92">
        <v>26</v>
      </c>
      <c r="G19" s="6"/>
      <c r="H19" s="96"/>
      <c r="I19" s="6"/>
      <c r="J19" s="6"/>
      <c r="K19" s="6"/>
      <c r="L19" s="6"/>
    </row>
    <row r="20" spans="1:12" ht="15.75" customHeight="1" x14ac:dyDescent="0.3">
      <c r="A20" s="30">
        <f>RANK(Table1[[#This Row],[Jooksukrossiaeg]],Table1[Jooksukrossiaeg],1)</f>
        <v>19</v>
      </c>
      <c r="B20" s="30" t="s">
        <v>177</v>
      </c>
      <c r="C20" s="30" t="s">
        <v>178</v>
      </c>
      <c r="D20" s="30" t="s">
        <v>24</v>
      </c>
      <c r="E20" s="31">
        <v>10.42</v>
      </c>
      <c r="F20" s="35">
        <v>25</v>
      </c>
      <c r="G20" s="116"/>
      <c r="H20" s="6"/>
      <c r="I20" s="6"/>
      <c r="J20" s="6"/>
      <c r="K20" s="6"/>
      <c r="L20" s="6"/>
    </row>
    <row r="21" spans="1:12" ht="15.75" customHeight="1" x14ac:dyDescent="0.3">
      <c r="A21" s="30">
        <f>RANK(Table1[[#This Row],[Jooksukrossiaeg]],Table1[Jooksukrossiaeg],1)</f>
        <v>20</v>
      </c>
      <c r="B21" s="30" t="s">
        <v>179</v>
      </c>
      <c r="C21" s="30" t="s">
        <v>180</v>
      </c>
      <c r="D21" s="30" t="s">
        <v>24</v>
      </c>
      <c r="E21" s="31">
        <v>10.46</v>
      </c>
      <c r="F21" s="35">
        <v>24</v>
      </c>
      <c r="G21" s="6"/>
      <c r="H21" s="6"/>
      <c r="I21" s="6"/>
      <c r="J21" s="6"/>
      <c r="K21" s="6"/>
      <c r="L21" s="6"/>
    </row>
    <row r="22" spans="1:12" ht="15.75" customHeight="1" x14ac:dyDescent="0.3">
      <c r="A22" s="30">
        <f>RANK(Table1[[#This Row],[Jooksukrossiaeg]],Table1[Jooksukrossiaeg],1)</f>
        <v>21</v>
      </c>
      <c r="B22" s="30" t="s">
        <v>181</v>
      </c>
      <c r="C22" s="30" t="s">
        <v>182</v>
      </c>
      <c r="D22" s="30" t="s">
        <v>24</v>
      </c>
      <c r="E22" s="31">
        <v>10.48</v>
      </c>
      <c r="F22" s="35">
        <v>23</v>
      </c>
      <c r="G22" s="6"/>
      <c r="H22" s="6"/>
      <c r="I22" s="6"/>
      <c r="J22" s="6"/>
      <c r="K22" s="6"/>
      <c r="L22" s="6"/>
    </row>
    <row r="23" spans="1:12" ht="15.75" customHeight="1" x14ac:dyDescent="0.3">
      <c r="A23" s="30">
        <f>RANK(Table1[[#This Row],[Jooksukrossiaeg]],Table1[Jooksukrossiaeg],1)</f>
        <v>22</v>
      </c>
      <c r="B23" s="30" t="s">
        <v>183</v>
      </c>
      <c r="C23" s="30" t="s">
        <v>184</v>
      </c>
      <c r="D23" s="30" t="s">
        <v>24</v>
      </c>
      <c r="E23" s="31">
        <v>10.52</v>
      </c>
      <c r="F23" s="35">
        <v>22</v>
      </c>
      <c r="G23" s="6"/>
      <c r="H23" s="6"/>
      <c r="I23" s="6"/>
      <c r="J23" s="6"/>
      <c r="K23" s="6"/>
      <c r="L23" s="6"/>
    </row>
    <row r="24" spans="1:12" ht="15.75" customHeight="1" x14ac:dyDescent="0.3">
      <c r="A24" s="30">
        <f>RANK(Table1[[#This Row],[Jooksukrossiaeg]],Table1[Jooksukrossiaeg],1)</f>
        <v>23</v>
      </c>
      <c r="B24" s="30" t="s">
        <v>185</v>
      </c>
      <c r="C24" s="30" t="s">
        <v>186</v>
      </c>
      <c r="D24" s="30" t="s">
        <v>17</v>
      </c>
      <c r="E24" s="31">
        <v>10.54</v>
      </c>
      <c r="F24" s="35">
        <v>21</v>
      </c>
      <c r="G24" s="6"/>
      <c r="H24" s="6"/>
      <c r="I24" s="6"/>
      <c r="J24" s="6"/>
      <c r="K24" s="6"/>
      <c r="L24" s="6"/>
    </row>
    <row r="25" spans="1:12" ht="14.4" x14ac:dyDescent="0.3">
      <c r="A25" s="30">
        <f>RANK(Table1[[#This Row],[Jooksukrossiaeg]],Table1[Jooksukrossiaeg],1)</f>
        <v>24</v>
      </c>
      <c r="B25" s="30" t="s">
        <v>187</v>
      </c>
      <c r="C25" s="30" t="s">
        <v>188</v>
      </c>
      <c r="D25" s="30" t="s">
        <v>50</v>
      </c>
      <c r="E25" s="31">
        <v>10.56</v>
      </c>
      <c r="F25" s="35">
        <v>20</v>
      </c>
      <c r="G25" s="6"/>
      <c r="H25" s="6"/>
      <c r="I25" s="6"/>
      <c r="J25" s="6"/>
      <c r="K25" s="6"/>
      <c r="L25" s="6"/>
    </row>
    <row r="26" spans="1:12" ht="14.4" x14ac:dyDescent="0.3">
      <c r="A26" s="30">
        <f>RANK(Table1[[#This Row],[Jooksukrossiaeg]],Table1[Jooksukrossiaeg],1)</f>
        <v>25</v>
      </c>
      <c r="B26" s="30" t="s">
        <v>189</v>
      </c>
      <c r="C26" s="30" t="s">
        <v>190</v>
      </c>
      <c r="D26" s="30" t="s">
        <v>17</v>
      </c>
      <c r="E26" s="31">
        <v>10.57</v>
      </c>
      <c r="F26" s="35">
        <v>19</v>
      </c>
      <c r="G26" s="6"/>
      <c r="H26" s="6"/>
      <c r="I26" s="6"/>
      <c r="J26" s="6"/>
      <c r="K26" s="6"/>
      <c r="L26" s="6"/>
    </row>
    <row r="27" spans="1:12" ht="14.4" x14ac:dyDescent="0.3">
      <c r="A27" s="30">
        <f>RANK(Table1[[#This Row],[Jooksukrossiaeg]],Table1[Jooksukrossiaeg],1)</f>
        <v>26</v>
      </c>
      <c r="B27" s="30" t="s">
        <v>191</v>
      </c>
      <c r="C27" s="30" t="s">
        <v>192</v>
      </c>
      <c r="D27" s="30" t="s">
        <v>9</v>
      </c>
      <c r="E27" s="31">
        <v>10.59</v>
      </c>
      <c r="F27" s="35">
        <v>18</v>
      </c>
      <c r="G27" s="6"/>
      <c r="H27" s="6"/>
      <c r="I27" s="6"/>
      <c r="J27" s="6"/>
      <c r="K27" s="6"/>
      <c r="L27" s="6"/>
    </row>
    <row r="28" spans="1:12" ht="14.4" x14ac:dyDescent="0.3">
      <c r="A28" s="36">
        <f>RANK(Table1[[#This Row],[Jooksukrossiaeg]],Table1[Jooksukrossiaeg],1)</f>
        <v>27</v>
      </c>
      <c r="B28" s="30" t="s">
        <v>193</v>
      </c>
      <c r="C28" s="30" t="s">
        <v>194</v>
      </c>
      <c r="D28" s="30" t="s">
        <v>17</v>
      </c>
      <c r="E28" s="31">
        <v>11.04</v>
      </c>
      <c r="F28" s="35">
        <v>17</v>
      </c>
      <c r="G28" s="6"/>
      <c r="H28" s="6"/>
      <c r="I28" s="6"/>
      <c r="J28" s="6"/>
      <c r="K28" s="6"/>
      <c r="L28" s="6"/>
    </row>
    <row r="29" spans="1:12" s="6" customFormat="1" ht="14.4" x14ac:dyDescent="0.3">
      <c r="A29" s="30">
        <f>RANK(Table1[[#This Row],[Jooksukrossiaeg]],Table1[Jooksukrossiaeg],1)</f>
        <v>28</v>
      </c>
      <c r="B29" s="30" t="s">
        <v>195</v>
      </c>
      <c r="C29" s="30" t="s">
        <v>196</v>
      </c>
      <c r="D29" s="30" t="s">
        <v>24</v>
      </c>
      <c r="E29" s="31">
        <v>11.13</v>
      </c>
      <c r="F29" s="35">
        <v>16</v>
      </c>
    </row>
    <row r="30" spans="1:12" s="6" customFormat="1" ht="14.4" x14ac:dyDescent="0.3">
      <c r="A30" s="36">
        <f>RANK(Table1[[#This Row],[Jooksukrossiaeg]],Table1[Jooksukrossiaeg],1)</f>
        <v>29</v>
      </c>
      <c r="B30" s="30" t="s">
        <v>197</v>
      </c>
      <c r="C30" s="30" t="s">
        <v>198</v>
      </c>
      <c r="D30" s="30" t="s">
        <v>17</v>
      </c>
      <c r="E30" s="31">
        <v>11.15</v>
      </c>
      <c r="F30" s="35">
        <v>15</v>
      </c>
    </row>
    <row r="31" spans="1:12" s="6" customFormat="1" ht="14.4" x14ac:dyDescent="0.3">
      <c r="A31" s="30">
        <f>RANK(Table1[[#This Row],[Jooksukrossiaeg]],Table1[Jooksukrossiaeg],1)</f>
        <v>30</v>
      </c>
      <c r="B31" s="30" t="s">
        <v>179</v>
      </c>
      <c r="C31" s="30" t="s">
        <v>199</v>
      </c>
      <c r="D31" s="30" t="s">
        <v>45</v>
      </c>
      <c r="E31" s="31">
        <v>11.17</v>
      </c>
      <c r="F31" s="35">
        <v>13.5</v>
      </c>
    </row>
    <row r="32" spans="1:12" ht="14.4" x14ac:dyDescent="0.3">
      <c r="A32" s="30">
        <f>RANK(Table1[[#This Row],[Jooksukrossiaeg]],Table1[Jooksukrossiaeg],1)</f>
        <v>30</v>
      </c>
      <c r="B32" s="30" t="s">
        <v>200</v>
      </c>
      <c r="C32" s="30" t="s">
        <v>201</v>
      </c>
      <c r="D32" s="30" t="s">
        <v>24</v>
      </c>
      <c r="E32" s="31">
        <v>11.17</v>
      </c>
      <c r="F32" s="35">
        <v>13.5</v>
      </c>
      <c r="G32" s="6"/>
      <c r="H32" s="6"/>
      <c r="I32" s="6"/>
      <c r="J32" s="6"/>
      <c r="K32" s="6"/>
      <c r="L32" s="6"/>
    </row>
    <row r="33" spans="1:12" ht="14.4" x14ac:dyDescent="0.3">
      <c r="A33" s="30">
        <f>RANK(Table1[[#This Row],[Jooksukrossiaeg]],Table1[Jooksukrossiaeg],1)</f>
        <v>32</v>
      </c>
      <c r="B33" s="30" t="s">
        <v>202</v>
      </c>
      <c r="C33" s="30" t="s">
        <v>203</v>
      </c>
      <c r="D33" s="30" t="s">
        <v>45</v>
      </c>
      <c r="E33" s="31">
        <v>11.19</v>
      </c>
      <c r="F33" s="35">
        <v>12</v>
      </c>
      <c r="G33" s="6"/>
      <c r="H33" s="6"/>
      <c r="I33" s="6"/>
      <c r="J33" s="6"/>
      <c r="K33" s="6"/>
      <c r="L33" s="6"/>
    </row>
    <row r="34" spans="1:12" s="6" customFormat="1" ht="14.4" x14ac:dyDescent="0.3">
      <c r="A34" s="30">
        <f>RANK(Table1[[#This Row],[Jooksukrossiaeg]],Table1[Jooksukrossiaeg],1)</f>
        <v>33</v>
      </c>
      <c r="B34" s="30" t="s">
        <v>204</v>
      </c>
      <c r="C34" s="30" t="s">
        <v>205</v>
      </c>
      <c r="D34" s="30" t="s">
        <v>24</v>
      </c>
      <c r="E34" s="31">
        <v>11.2</v>
      </c>
      <c r="F34" s="35">
        <v>11</v>
      </c>
    </row>
    <row r="35" spans="1:12" ht="14.4" x14ac:dyDescent="0.3">
      <c r="A35" s="30">
        <f>RANK(Table1[[#This Row],[Jooksukrossiaeg]],Table1[Jooksukrossiaeg],1)</f>
        <v>34</v>
      </c>
      <c r="B35" s="30" t="s">
        <v>206</v>
      </c>
      <c r="C35" s="30" t="s">
        <v>207</v>
      </c>
      <c r="D35" s="30" t="s">
        <v>24</v>
      </c>
      <c r="E35" s="31">
        <v>11.39</v>
      </c>
      <c r="F35" s="35">
        <v>10</v>
      </c>
      <c r="G35" s="6"/>
      <c r="H35" s="6"/>
      <c r="I35" s="6"/>
      <c r="J35" s="6"/>
      <c r="K35" s="6"/>
      <c r="L35" s="6"/>
    </row>
    <row r="36" spans="1:12" ht="14.4" x14ac:dyDescent="0.3">
      <c r="A36" s="30">
        <f>RANK(Table1[[#This Row],[Jooksukrossiaeg]],Table1[Jooksukrossiaeg],1)</f>
        <v>35</v>
      </c>
      <c r="B36" s="30" t="s">
        <v>208</v>
      </c>
      <c r="C36" s="30" t="s">
        <v>209</v>
      </c>
      <c r="D36" s="30" t="s">
        <v>24</v>
      </c>
      <c r="E36" s="31">
        <v>11.45</v>
      </c>
      <c r="F36" s="35">
        <v>9</v>
      </c>
      <c r="G36" s="6"/>
      <c r="H36" s="6"/>
      <c r="I36" s="6"/>
      <c r="J36" s="6"/>
      <c r="K36" s="6"/>
      <c r="L36" s="6"/>
    </row>
    <row r="37" spans="1:12" ht="14.4" x14ac:dyDescent="0.3">
      <c r="A37" s="30">
        <f>RANK(Table1[[#This Row],[Jooksukrossiaeg]],Table1[Jooksukrossiaeg],1)</f>
        <v>36</v>
      </c>
      <c r="B37" s="30" t="s">
        <v>210</v>
      </c>
      <c r="C37" s="30" t="s">
        <v>211</v>
      </c>
      <c r="D37" s="30" t="s">
        <v>45</v>
      </c>
      <c r="E37" s="31">
        <v>11.56</v>
      </c>
      <c r="F37" s="35">
        <v>8</v>
      </c>
      <c r="G37" s="6"/>
      <c r="H37" s="6"/>
      <c r="I37" s="6"/>
      <c r="J37" s="6"/>
      <c r="K37" s="6"/>
      <c r="L37" s="6"/>
    </row>
    <row r="38" spans="1:12" ht="14.4" x14ac:dyDescent="0.3">
      <c r="A38" s="30">
        <f>RANK(Table1[[#This Row],[Jooksukrossiaeg]],Table1[Jooksukrossiaeg],1)</f>
        <v>37</v>
      </c>
      <c r="B38" s="30" t="s">
        <v>212</v>
      </c>
      <c r="C38" s="30" t="s">
        <v>213</v>
      </c>
      <c r="D38" s="30" t="s">
        <v>45</v>
      </c>
      <c r="E38" s="31">
        <v>12.24</v>
      </c>
      <c r="F38" s="35">
        <v>7</v>
      </c>
      <c r="G38" s="6"/>
      <c r="H38" s="6"/>
      <c r="I38" s="6"/>
      <c r="J38" s="6"/>
      <c r="K38" s="6"/>
      <c r="L38" s="6"/>
    </row>
    <row r="39" spans="1:12" s="6" customFormat="1" ht="14.4" x14ac:dyDescent="0.3">
      <c r="A39" s="30">
        <f>RANK(Table1[[#This Row],[Jooksukrossiaeg]],Table1[Jooksukrossiaeg],1)</f>
        <v>38</v>
      </c>
      <c r="B39" s="30" t="s">
        <v>214</v>
      </c>
      <c r="C39" s="30" t="s">
        <v>215</v>
      </c>
      <c r="D39" s="30" t="s">
        <v>24</v>
      </c>
      <c r="E39" s="31">
        <v>12.3</v>
      </c>
      <c r="F39" s="35">
        <v>6</v>
      </c>
    </row>
    <row r="40" spans="1:12" ht="14.4" x14ac:dyDescent="0.3">
      <c r="A40" s="36">
        <f>RANK(Table1[[#This Row],[Jooksukrossiaeg]],Table1[Jooksukrossiaeg],1)</f>
        <v>39</v>
      </c>
      <c r="B40" s="30" t="s">
        <v>216</v>
      </c>
      <c r="C40" s="30" t="s">
        <v>217</v>
      </c>
      <c r="D40" s="30" t="s">
        <v>17</v>
      </c>
      <c r="E40" s="31">
        <v>12.52</v>
      </c>
      <c r="F40" s="35">
        <v>5</v>
      </c>
      <c r="G40" s="6"/>
      <c r="H40" s="6"/>
      <c r="I40" s="6"/>
      <c r="J40" s="6"/>
      <c r="K40" s="6"/>
      <c r="L40" s="6"/>
    </row>
    <row r="41" spans="1:12" ht="14.4" x14ac:dyDescent="0.3">
      <c r="A41" s="30">
        <f>RANK(Table1[[#This Row],[Jooksukrossiaeg]],Table1[Jooksukrossiaeg],1)</f>
        <v>40</v>
      </c>
      <c r="B41" s="30" t="s">
        <v>218</v>
      </c>
      <c r="C41" s="30" t="s">
        <v>219</v>
      </c>
      <c r="D41" s="30" t="s">
        <v>45</v>
      </c>
      <c r="E41" s="31">
        <v>13.44</v>
      </c>
      <c r="F41" s="35">
        <v>3.5</v>
      </c>
      <c r="G41" s="6"/>
      <c r="H41" s="6"/>
      <c r="I41" s="6"/>
      <c r="J41" s="6"/>
      <c r="K41" s="6"/>
      <c r="L41" s="6"/>
    </row>
    <row r="42" spans="1:12" ht="14.4" x14ac:dyDescent="0.3">
      <c r="A42" s="30">
        <f>RANK(Table1[[#This Row],[Jooksukrossiaeg]],Table1[Jooksukrossiaeg],1)</f>
        <v>40</v>
      </c>
      <c r="B42" s="30" t="s">
        <v>220</v>
      </c>
      <c r="C42" s="30" t="s">
        <v>221</v>
      </c>
      <c r="D42" s="30" t="s">
        <v>45</v>
      </c>
      <c r="E42" s="31">
        <v>13.44</v>
      </c>
      <c r="F42" s="35">
        <v>3.5</v>
      </c>
      <c r="G42" s="6"/>
      <c r="H42" s="6"/>
      <c r="I42" s="6"/>
      <c r="J42" s="6"/>
      <c r="K42" s="6"/>
      <c r="L42" s="6"/>
    </row>
    <row r="43" spans="1:12" ht="14.4" x14ac:dyDescent="0.3">
      <c r="A43" s="30">
        <f>RANK(Table1[[#This Row],[Jooksukrossiaeg]],Table1[Jooksukrossiaeg],1)</f>
        <v>42</v>
      </c>
      <c r="B43" s="30" t="s">
        <v>222</v>
      </c>
      <c r="C43" s="30" t="s">
        <v>223</v>
      </c>
      <c r="D43" s="30" t="s">
        <v>24</v>
      </c>
      <c r="E43" s="31">
        <v>14.1</v>
      </c>
      <c r="F43" s="35">
        <v>2</v>
      </c>
      <c r="G43" s="6"/>
      <c r="H43" s="6"/>
      <c r="I43" s="6"/>
      <c r="J43" s="6"/>
      <c r="K43" s="6"/>
      <c r="L43" s="6"/>
    </row>
    <row r="44" spans="1:12" ht="14.4" x14ac:dyDescent="0.3">
      <c r="A44" s="30">
        <f>RANK(Table1[[#This Row],[Jooksukrossiaeg]],Table1[Jooksukrossiaeg],1)</f>
        <v>43</v>
      </c>
      <c r="B44" s="30" t="s">
        <v>224</v>
      </c>
      <c r="C44" s="30" t="s">
        <v>225</v>
      </c>
      <c r="D44" s="30" t="s">
        <v>24</v>
      </c>
      <c r="E44" s="31">
        <v>14.11</v>
      </c>
      <c r="F44" s="35">
        <v>1</v>
      </c>
      <c r="G44" s="6"/>
      <c r="H44" s="6"/>
      <c r="I44" s="6"/>
      <c r="J44" s="6"/>
      <c r="K44" s="6"/>
      <c r="L44" s="6"/>
    </row>
    <row r="45" spans="1:12" ht="14.4" x14ac:dyDescent="0.3">
      <c r="A45" s="30">
        <v>44</v>
      </c>
      <c r="B45" s="30" t="s">
        <v>226</v>
      </c>
      <c r="C45" s="30" t="s">
        <v>227</v>
      </c>
      <c r="D45" s="30" t="s">
        <v>45</v>
      </c>
      <c r="E45" s="31" t="s">
        <v>228</v>
      </c>
      <c r="F45" s="35">
        <v>1</v>
      </c>
      <c r="G45" s="6"/>
      <c r="H45" s="6"/>
      <c r="I45" s="6"/>
      <c r="J45" s="6"/>
      <c r="K45" s="6"/>
      <c r="L45" s="6"/>
    </row>
    <row r="46" spans="1:12" ht="13.2" x14ac:dyDescent="0.25">
      <c r="A46" s="6"/>
      <c r="B46" s="6"/>
      <c r="C46" s="6"/>
      <c r="D46" s="6"/>
      <c r="E46" s="3"/>
      <c r="F46" s="6"/>
      <c r="G46" s="6"/>
      <c r="H46" s="6"/>
      <c r="I46" s="6"/>
      <c r="J46" s="6"/>
      <c r="K46" s="6"/>
      <c r="L46" s="6"/>
    </row>
    <row r="47" spans="1:12" ht="13.2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2" x14ac:dyDescent="0.25">
      <c r="A48" s="6"/>
      <c r="B48" s="6"/>
      <c r="C48" s="6"/>
      <c r="D48" s="6"/>
      <c r="E48" s="3"/>
      <c r="F48" s="6"/>
      <c r="G48" s="6"/>
      <c r="H48" s="6"/>
      <c r="I48" s="6"/>
      <c r="J48" s="6"/>
      <c r="K48" s="6"/>
      <c r="L48" s="6"/>
    </row>
    <row r="49" spans="1:12" ht="13.2" x14ac:dyDescent="0.25">
      <c r="A49" s="6"/>
      <c r="B49" s="6"/>
      <c r="C49" s="6"/>
      <c r="D49" s="6"/>
      <c r="E49" s="3"/>
      <c r="F49" s="6"/>
      <c r="G49" s="6"/>
      <c r="H49" s="6"/>
      <c r="I49" s="6"/>
      <c r="J49" s="6"/>
      <c r="K49" s="6"/>
      <c r="L49" s="6"/>
    </row>
    <row r="50" spans="1:12" ht="13.2" x14ac:dyDescent="0.25">
      <c r="A50" s="6"/>
      <c r="B50" s="6"/>
      <c r="C50" s="6"/>
      <c r="D50" s="6"/>
      <c r="E50" s="3"/>
      <c r="F50" s="6"/>
      <c r="G50" s="6"/>
      <c r="H50" s="6"/>
      <c r="I50" s="6"/>
      <c r="J50" s="6"/>
      <c r="K50" s="6"/>
      <c r="L50" s="6"/>
    </row>
    <row r="51" spans="1:12" ht="13.2" x14ac:dyDescent="0.25">
      <c r="A51" s="6"/>
      <c r="B51" s="6"/>
      <c r="C51" s="6"/>
      <c r="D51" s="6"/>
      <c r="E51" s="3"/>
      <c r="F51" s="6"/>
      <c r="G51" s="6"/>
      <c r="H51" s="6"/>
      <c r="I51" s="6"/>
      <c r="J51" s="6"/>
      <c r="K51" s="6"/>
      <c r="L51" s="6"/>
    </row>
    <row r="52" spans="1:12" ht="13.2" x14ac:dyDescent="0.25">
      <c r="A52" s="6"/>
      <c r="B52" s="6"/>
      <c r="C52" s="6"/>
      <c r="D52" s="6"/>
      <c r="E52" s="3"/>
      <c r="F52" s="6"/>
      <c r="G52" s="6"/>
      <c r="H52" s="6"/>
      <c r="I52" s="6"/>
      <c r="J52" s="6"/>
      <c r="K52" s="6"/>
      <c r="L52" s="6"/>
    </row>
    <row r="53" spans="1:12" ht="13.2" x14ac:dyDescent="0.25">
      <c r="A53" s="6"/>
      <c r="B53" s="6"/>
      <c r="C53" s="6"/>
      <c r="D53" s="6"/>
      <c r="E53" s="3"/>
      <c r="F53" s="6"/>
      <c r="G53" s="6"/>
      <c r="H53" s="6"/>
      <c r="I53" s="6"/>
      <c r="J53" s="6"/>
      <c r="K53" s="6"/>
      <c r="L53" s="6"/>
    </row>
    <row r="54" spans="1:12" ht="13.2" x14ac:dyDescent="0.25">
      <c r="A54" s="6"/>
      <c r="B54" s="6"/>
      <c r="C54" s="6"/>
      <c r="D54" s="6"/>
      <c r="E54" s="3"/>
      <c r="F54" s="6"/>
      <c r="G54" s="6"/>
      <c r="H54" s="6"/>
      <c r="I54" s="6"/>
      <c r="J54" s="6"/>
      <c r="K54" s="6"/>
      <c r="L54" s="6"/>
    </row>
    <row r="55" spans="1:12" ht="13.2" x14ac:dyDescent="0.25">
      <c r="A55" s="6"/>
      <c r="B55" s="6"/>
      <c r="C55" s="6"/>
      <c r="D55" s="6"/>
      <c r="E55" s="3"/>
      <c r="F55" s="6"/>
      <c r="G55" s="6"/>
      <c r="H55" s="6"/>
      <c r="I55" s="6"/>
      <c r="J55" s="6"/>
      <c r="K55" s="6"/>
      <c r="L55" s="6"/>
    </row>
    <row r="56" spans="1:12" ht="13.2" x14ac:dyDescent="0.25">
      <c r="A56" s="6"/>
      <c r="B56" s="6"/>
      <c r="C56" s="6"/>
      <c r="D56" s="6"/>
      <c r="E56" s="3"/>
      <c r="F56" s="6"/>
      <c r="G56" s="6"/>
      <c r="H56" s="6"/>
      <c r="I56" s="6"/>
      <c r="J56" s="6"/>
      <c r="K56" s="6"/>
      <c r="L56" s="6"/>
    </row>
    <row r="57" spans="1:12" ht="13.2" x14ac:dyDescent="0.25">
      <c r="A57" s="6"/>
      <c r="B57" s="6"/>
      <c r="C57" s="6"/>
      <c r="D57" s="6"/>
      <c r="E57" s="3"/>
      <c r="F57" s="6"/>
      <c r="G57" s="6"/>
      <c r="H57" s="6"/>
      <c r="I57" s="6"/>
      <c r="J57" s="6"/>
      <c r="K57" s="6"/>
      <c r="L57" s="6"/>
    </row>
    <row r="58" spans="1:12" ht="13.2" x14ac:dyDescent="0.25">
      <c r="A58" s="6"/>
      <c r="B58" s="6"/>
      <c r="C58" s="6"/>
      <c r="D58" s="6"/>
      <c r="E58" s="3"/>
      <c r="F58" s="6"/>
      <c r="G58" s="6"/>
      <c r="H58" s="6"/>
      <c r="I58" s="6"/>
      <c r="J58" s="6"/>
      <c r="K58" s="6"/>
      <c r="L58" s="6"/>
    </row>
    <row r="59" spans="1:12" ht="13.2" x14ac:dyDescent="0.25">
      <c r="A59" s="6"/>
      <c r="B59" s="6"/>
      <c r="C59" s="6"/>
      <c r="D59" s="6"/>
      <c r="E59" s="3"/>
      <c r="F59" s="6"/>
      <c r="G59" s="6"/>
      <c r="H59" s="6"/>
      <c r="I59" s="6"/>
      <c r="J59" s="6"/>
      <c r="K59" s="6"/>
      <c r="L59" s="6"/>
    </row>
    <row r="60" spans="1:12" ht="13.2" x14ac:dyDescent="0.25">
      <c r="A60" s="6"/>
      <c r="B60" s="6"/>
      <c r="C60" s="6"/>
      <c r="D60" s="6"/>
      <c r="E60" s="3"/>
      <c r="F60" s="6"/>
      <c r="G60" s="6"/>
      <c r="H60" s="6"/>
      <c r="I60" s="6"/>
      <c r="J60" s="6"/>
      <c r="K60" s="6"/>
      <c r="L60" s="6"/>
    </row>
    <row r="61" spans="1:12" ht="13.2" x14ac:dyDescent="0.25">
      <c r="A61" s="6"/>
      <c r="B61" s="6"/>
      <c r="C61" s="6"/>
      <c r="D61" s="6"/>
      <c r="E61" s="3"/>
      <c r="F61" s="6"/>
      <c r="G61" s="6"/>
      <c r="H61" s="6"/>
      <c r="I61" s="6"/>
      <c r="J61" s="6"/>
      <c r="K61" s="6"/>
      <c r="L61" s="6"/>
    </row>
    <row r="62" spans="1:12" ht="13.2" x14ac:dyDescent="0.25">
      <c r="A62" s="6"/>
      <c r="B62" s="6"/>
      <c r="C62" s="6"/>
      <c r="D62" s="6"/>
      <c r="E62" s="3"/>
      <c r="F62" s="6"/>
      <c r="G62" s="6"/>
      <c r="H62" s="6"/>
      <c r="I62" s="6"/>
      <c r="J62" s="6"/>
      <c r="K62" s="6"/>
      <c r="L62" s="6"/>
    </row>
    <row r="63" spans="1:12" ht="13.2" x14ac:dyDescent="0.25">
      <c r="A63" s="6"/>
      <c r="B63" s="6"/>
      <c r="C63" s="6"/>
      <c r="D63" s="6"/>
      <c r="E63" s="3"/>
      <c r="F63" s="6"/>
      <c r="G63" s="6"/>
      <c r="H63" s="6"/>
      <c r="I63" s="6"/>
      <c r="J63" s="6"/>
      <c r="K63" s="6"/>
      <c r="L63" s="6"/>
    </row>
    <row r="64" spans="1:12" ht="13.2" x14ac:dyDescent="0.25">
      <c r="A64" s="6"/>
      <c r="B64" s="6"/>
      <c r="C64" s="6"/>
      <c r="D64" s="6"/>
      <c r="E64" s="3"/>
      <c r="F64" s="6"/>
      <c r="G64" s="6"/>
      <c r="H64" s="6"/>
      <c r="I64" s="6"/>
      <c r="J64" s="6"/>
      <c r="K64" s="6"/>
      <c r="L64" s="6"/>
    </row>
    <row r="65" spans="1:12" ht="13.2" x14ac:dyDescent="0.25">
      <c r="A65" s="6"/>
      <c r="B65" s="6"/>
      <c r="C65" s="6"/>
      <c r="D65" s="6"/>
      <c r="E65" s="3"/>
      <c r="F65" s="6"/>
      <c r="G65" s="6"/>
      <c r="H65" s="6"/>
      <c r="I65" s="6"/>
      <c r="J65" s="6"/>
      <c r="K65" s="6"/>
      <c r="L65" s="6"/>
    </row>
    <row r="66" spans="1:12" ht="13.2" x14ac:dyDescent="0.25">
      <c r="A66" s="6"/>
      <c r="B66" s="6"/>
      <c r="C66" s="6"/>
      <c r="D66" s="6"/>
      <c r="E66" s="3"/>
      <c r="F66" s="6"/>
      <c r="G66" s="6"/>
      <c r="H66" s="6"/>
      <c r="I66" s="6"/>
      <c r="J66" s="6"/>
      <c r="K66" s="6"/>
      <c r="L66" s="6"/>
    </row>
    <row r="67" spans="1:12" ht="13.2" x14ac:dyDescent="0.25">
      <c r="A67" s="6"/>
      <c r="B67" s="6"/>
      <c r="C67" s="6"/>
      <c r="D67" s="6"/>
      <c r="E67" s="3"/>
      <c r="F67" s="6"/>
      <c r="G67" s="6"/>
      <c r="H67" s="6"/>
      <c r="I67" s="6"/>
      <c r="J67" s="6"/>
      <c r="K67" s="6"/>
      <c r="L67" s="6"/>
    </row>
    <row r="68" spans="1:12" ht="13.2" x14ac:dyDescent="0.25">
      <c r="A68" s="6"/>
      <c r="B68" s="6"/>
      <c r="C68" s="6"/>
      <c r="D68" s="6"/>
      <c r="E68" s="3"/>
      <c r="F68" s="6"/>
      <c r="G68" s="6"/>
      <c r="H68" s="6"/>
      <c r="I68" s="6"/>
      <c r="J68" s="6"/>
      <c r="K68" s="6"/>
      <c r="L68" s="6"/>
    </row>
    <row r="69" spans="1:12" ht="13.2" x14ac:dyDescent="0.25">
      <c r="A69" s="6"/>
      <c r="B69" s="6"/>
      <c r="C69" s="6"/>
      <c r="D69" s="6"/>
      <c r="E69" s="3"/>
      <c r="F69" s="6"/>
      <c r="G69" s="6"/>
      <c r="H69" s="6"/>
      <c r="I69" s="6"/>
      <c r="J69" s="6"/>
      <c r="K69" s="6"/>
      <c r="L69" s="6"/>
    </row>
    <row r="70" spans="1:12" ht="13.2" x14ac:dyDescent="0.25">
      <c r="A70" s="6"/>
      <c r="B70" s="6"/>
      <c r="C70" s="6"/>
      <c r="D70" s="6"/>
      <c r="E70" s="3"/>
      <c r="F70" s="6"/>
      <c r="G70" s="6"/>
      <c r="H70" s="6"/>
      <c r="I70" s="6"/>
      <c r="J70" s="6"/>
      <c r="K70" s="6"/>
      <c r="L70" s="6"/>
    </row>
    <row r="71" spans="1:12" ht="13.2" x14ac:dyDescent="0.25">
      <c r="A71" s="6"/>
      <c r="B71" s="6"/>
      <c r="C71" s="6"/>
      <c r="D71" s="6"/>
      <c r="E71" s="3"/>
      <c r="F71" s="6"/>
      <c r="G71" s="6"/>
      <c r="H71" s="6"/>
      <c r="I71" s="6"/>
      <c r="J71" s="6"/>
      <c r="K71" s="6"/>
      <c r="L71" s="6"/>
    </row>
    <row r="72" spans="1:12" ht="13.2" x14ac:dyDescent="0.25">
      <c r="A72" s="6"/>
      <c r="B72" s="6"/>
      <c r="C72" s="6"/>
      <c r="D72" s="6"/>
      <c r="E72" s="3"/>
      <c r="F72" s="6"/>
      <c r="G72" s="6"/>
      <c r="H72" s="6"/>
      <c r="I72" s="6"/>
      <c r="J72" s="6"/>
      <c r="K72" s="6"/>
      <c r="L72" s="6"/>
    </row>
    <row r="73" spans="1:12" ht="13.2" x14ac:dyDescent="0.25">
      <c r="A73" s="6"/>
      <c r="B73" s="6"/>
      <c r="C73" s="6"/>
      <c r="D73" s="6"/>
      <c r="E73" s="3"/>
      <c r="F73" s="6"/>
      <c r="G73" s="6"/>
      <c r="H73" s="6"/>
      <c r="I73" s="6"/>
      <c r="J73" s="6"/>
      <c r="K73" s="6"/>
      <c r="L73" s="6"/>
    </row>
    <row r="74" spans="1:12" ht="13.2" x14ac:dyDescent="0.25">
      <c r="A74" s="6"/>
      <c r="B74" s="6"/>
      <c r="C74" s="6"/>
      <c r="D74" s="6"/>
      <c r="E74" s="3"/>
      <c r="F74" s="6"/>
      <c r="G74" s="6"/>
      <c r="H74" s="6"/>
      <c r="I74" s="6"/>
      <c r="J74" s="6"/>
      <c r="K74" s="6"/>
      <c r="L74" s="6"/>
    </row>
    <row r="75" spans="1:12" ht="13.2" x14ac:dyDescent="0.25">
      <c r="A75" s="6"/>
      <c r="B75" s="6"/>
      <c r="C75" s="6"/>
      <c r="D75" s="6"/>
      <c r="E75" s="3"/>
      <c r="F75" s="6"/>
      <c r="G75" s="6"/>
      <c r="H75" s="6"/>
      <c r="I75" s="6"/>
      <c r="J75" s="6"/>
      <c r="K75" s="6"/>
      <c r="L75" s="6"/>
    </row>
    <row r="76" spans="1:12" ht="13.2" x14ac:dyDescent="0.25">
      <c r="A76" s="6"/>
      <c r="B76" s="6"/>
      <c r="C76" s="6"/>
      <c r="D76" s="6"/>
      <c r="E76" s="3"/>
      <c r="F76" s="6"/>
      <c r="G76" s="6"/>
      <c r="H76" s="6"/>
      <c r="I76" s="6"/>
      <c r="J76" s="6"/>
      <c r="K76" s="6"/>
      <c r="L76" s="6"/>
    </row>
    <row r="77" spans="1:12" ht="13.2" x14ac:dyDescent="0.25">
      <c r="A77" s="6"/>
      <c r="B77" s="6"/>
      <c r="C77" s="6"/>
      <c r="D77" s="6"/>
      <c r="E77" s="3"/>
      <c r="F77" s="6"/>
      <c r="G77" s="6"/>
      <c r="H77" s="6"/>
      <c r="I77" s="6"/>
      <c r="J77" s="6"/>
      <c r="K77" s="6"/>
      <c r="L77" s="6"/>
    </row>
    <row r="78" spans="1:12" ht="13.2" x14ac:dyDescent="0.25">
      <c r="A78" s="6"/>
      <c r="B78" s="6"/>
      <c r="C78" s="6"/>
      <c r="D78" s="6"/>
      <c r="E78" s="3"/>
      <c r="F78" s="6"/>
      <c r="G78" s="6"/>
      <c r="H78" s="6"/>
      <c r="I78" s="6"/>
      <c r="J78" s="6"/>
      <c r="K78" s="6"/>
      <c r="L78" s="6"/>
    </row>
    <row r="79" spans="1:12" ht="13.2" x14ac:dyDescent="0.25">
      <c r="A79" s="6"/>
      <c r="B79" s="6"/>
      <c r="C79" s="6"/>
      <c r="D79" s="6"/>
      <c r="E79" s="3"/>
      <c r="F79" s="6"/>
      <c r="G79" s="6"/>
      <c r="H79" s="6"/>
      <c r="I79" s="6"/>
      <c r="J79" s="6"/>
      <c r="K79" s="6"/>
      <c r="L79" s="6"/>
    </row>
    <row r="80" spans="1:12" ht="13.2" x14ac:dyDescent="0.25">
      <c r="A80" s="6"/>
      <c r="B80" s="6"/>
      <c r="C80" s="6"/>
      <c r="D80" s="6"/>
      <c r="E80" s="3"/>
      <c r="F80" s="6"/>
      <c r="G80" s="6"/>
      <c r="H80" s="6"/>
      <c r="I80" s="6"/>
      <c r="J80" s="6"/>
      <c r="K80" s="6"/>
      <c r="L80" s="6"/>
    </row>
    <row r="81" spans="1:12" ht="13.2" x14ac:dyDescent="0.25">
      <c r="A81" s="6"/>
      <c r="B81" s="6"/>
      <c r="C81" s="6"/>
      <c r="D81" s="6"/>
      <c r="E81" s="3"/>
      <c r="F81" s="6"/>
      <c r="G81" s="6"/>
      <c r="H81" s="6"/>
      <c r="I81" s="6"/>
      <c r="J81" s="6"/>
      <c r="K81" s="6"/>
      <c r="L81" s="6"/>
    </row>
    <row r="82" spans="1:12" ht="13.2" x14ac:dyDescent="0.25">
      <c r="A82" s="6"/>
      <c r="B82" s="6"/>
      <c r="C82" s="6"/>
      <c r="D82" s="6"/>
      <c r="E82" s="3"/>
      <c r="F82" s="6"/>
      <c r="G82" s="6"/>
      <c r="H82" s="6"/>
      <c r="I82" s="6"/>
      <c r="J82" s="6"/>
      <c r="K82" s="6"/>
      <c r="L82" s="6"/>
    </row>
    <row r="83" spans="1:12" ht="13.2" x14ac:dyDescent="0.25">
      <c r="A83" s="6"/>
      <c r="B83" s="6"/>
      <c r="C83" s="6"/>
      <c r="D83" s="6"/>
      <c r="E83" s="3"/>
      <c r="F83" s="6"/>
      <c r="G83" s="6"/>
      <c r="H83" s="6"/>
      <c r="I83" s="6"/>
      <c r="J83" s="6"/>
      <c r="K83" s="6"/>
      <c r="L83" s="6"/>
    </row>
    <row r="84" spans="1:12" ht="13.2" x14ac:dyDescent="0.25">
      <c r="A84" s="6"/>
      <c r="B84" s="6"/>
      <c r="C84" s="6"/>
      <c r="D84" s="6"/>
      <c r="E84" s="3"/>
      <c r="F84" s="6"/>
      <c r="G84" s="6"/>
      <c r="H84" s="6"/>
      <c r="I84" s="6"/>
      <c r="J84" s="6"/>
      <c r="K84" s="6"/>
      <c r="L84" s="6"/>
    </row>
    <row r="85" spans="1:12" ht="13.2" x14ac:dyDescent="0.25">
      <c r="A85" s="6"/>
      <c r="B85" s="6"/>
      <c r="C85" s="6"/>
      <c r="D85" s="6"/>
      <c r="E85" s="3"/>
      <c r="F85" s="6"/>
      <c r="G85" s="6"/>
      <c r="H85" s="6"/>
      <c r="I85" s="6"/>
      <c r="J85" s="6"/>
      <c r="K85" s="6"/>
      <c r="L85" s="6"/>
    </row>
    <row r="86" spans="1:12" ht="13.2" x14ac:dyDescent="0.25">
      <c r="A86" s="6"/>
      <c r="B86" s="6"/>
      <c r="C86" s="6"/>
      <c r="D86" s="6"/>
      <c r="E86" s="3"/>
      <c r="F86" s="6"/>
      <c r="G86" s="6"/>
      <c r="H86" s="6"/>
      <c r="I86" s="6"/>
      <c r="J86" s="6"/>
      <c r="K86" s="6"/>
      <c r="L86" s="6"/>
    </row>
    <row r="87" spans="1:12" ht="13.2" x14ac:dyDescent="0.25">
      <c r="A87" s="6"/>
      <c r="B87" s="6"/>
      <c r="C87" s="6"/>
      <c r="D87" s="6"/>
      <c r="E87" s="3"/>
      <c r="F87" s="6"/>
      <c r="G87" s="6"/>
      <c r="H87" s="6"/>
      <c r="I87" s="6"/>
      <c r="J87" s="6"/>
      <c r="K87" s="6"/>
      <c r="L87" s="6"/>
    </row>
    <row r="88" spans="1:12" ht="13.2" x14ac:dyDescent="0.25">
      <c r="A88" s="6"/>
      <c r="B88" s="6"/>
      <c r="C88" s="6"/>
      <c r="D88" s="6"/>
      <c r="E88" s="3"/>
      <c r="F88" s="6"/>
      <c r="G88" s="6"/>
      <c r="H88" s="6"/>
      <c r="I88" s="6"/>
      <c r="J88" s="6"/>
      <c r="K88" s="6"/>
      <c r="L88" s="6"/>
    </row>
    <row r="89" spans="1:12" ht="13.2" x14ac:dyDescent="0.25">
      <c r="A89" s="6"/>
      <c r="B89" s="6"/>
      <c r="C89" s="6"/>
      <c r="D89" s="6"/>
      <c r="E89" s="3"/>
      <c r="F89" s="6"/>
      <c r="G89" s="6"/>
      <c r="H89" s="6"/>
      <c r="I89" s="6"/>
      <c r="J89" s="6"/>
      <c r="K89" s="6"/>
      <c r="L89" s="6"/>
    </row>
    <row r="90" spans="1:12" ht="13.2" x14ac:dyDescent="0.25">
      <c r="A90" s="6"/>
      <c r="B90" s="6"/>
      <c r="C90" s="6"/>
      <c r="D90" s="6"/>
      <c r="E90" s="3"/>
      <c r="F90" s="6"/>
      <c r="G90" s="6"/>
      <c r="H90" s="6"/>
      <c r="I90" s="6"/>
      <c r="J90" s="6"/>
      <c r="K90" s="6"/>
      <c r="L90" s="6"/>
    </row>
    <row r="91" spans="1:12" ht="13.2" x14ac:dyDescent="0.25">
      <c r="A91" s="6"/>
      <c r="B91" s="6"/>
      <c r="C91" s="6"/>
      <c r="D91" s="6"/>
      <c r="E91" s="3"/>
      <c r="F91" s="6"/>
      <c r="G91" s="6"/>
      <c r="H91" s="6"/>
      <c r="I91" s="6"/>
      <c r="J91" s="6"/>
      <c r="K91" s="6"/>
      <c r="L91" s="6"/>
    </row>
    <row r="92" spans="1:12" ht="13.2" x14ac:dyDescent="0.25">
      <c r="A92" s="6"/>
      <c r="B92" s="6"/>
      <c r="C92" s="6"/>
      <c r="D92" s="6"/>
      <c r="E92" s="3"/>
      <c r="F92" s="6"/>
      <c r="G92" s="6"/>
      <c r="H92" s="6"/>
      <c r="I92" s="6"/>
      <c r="J92" s="6"/>
      <c r="K92" s="6"/>
      <c r="L92" s="6"/>
    </row>
    <row r="93" spans="1:12" ht="13.2" x14ac:dyDescent="0.25">
      <c r="A93" s="6"/>
      <c r="B93" s="6"/>
      <c r="C93" s="6"/>
      <c r="D93" s="6"/>
      <c r="E93" s="3"/>
      <c r="F93" s="6"/>
      <c r="G93" s="6"/>
      <c r="H93" s="6"/>
      <c r="I93" s="6"/>
      <c r="J93" s="6"/>
      <c r="K93" s="6"/>
      <c r="L93" s="6"/>
    </row>
    <row r="94" spans="1:12" ht="13.2" x14ac:dyDescent="0.25">
      <c r="A94" s="6"/>
      <c r="B94" s="6"/>
      <c r="C94" s="6"/>
      <c r="D94" s="6"/>
      <c r="E94" s="3"/>
      <c r="F94" s="6"/>
      <c r="G94" s="6"/>
      <c r="H94" s="6"/>
      <c r="I94" s="6"/>
      <c r="J94" s="6"/>
      <c r="K94" s="6"/>
      <c r="L94" s="6"/>
    </row>
    <row r="95" spans="1:12" ht="13.2" x14ac:dyDescent="0.25">
      <c r="A95" s="6"/>
      <c r="B95" s="6"/>
      <c r="C95" s="6"/>
      <c r="D95" s="6"/>
      <c r="E95" s="3"/>
      <c r="F95" s="6"/>
      <c r="G95" s="6"/>
      <c r="H95" s="6"/>
      <c r="I95" s="6"/>
      <c r="J95" s="6"/>
      <c r="K95" s="6"/>
      <c r="L95" s="6"/>
    </row>
    <row r="96" spans="1:12" ht="13.2" x14ac:dyDescent="0.25">
      <c r="A96" s="6"/>
      <c r="B96" s="6"/>
      <c r="C96" s="6"/>
      <c r="D96" s="6"/>
      <c r="E96" s="3"/>
      <c r="F96" s="6"/>
      <c r="G96" s="6"/>
      <c r="H96" s="6"/>
      <c r="I96" s="6"/>
      <c r="J96" s="6"/>
      <c r="K96" s="6"/>
      <c r="L96" s="6"/>
    </row>
    <row r="97" spans="1:12" ht="13.2" x14ac:dyDescent="0.25">
      <c r="A97" s="6"/>
      <c r="B97" s="6"/>
      <c r="C97" s="6"/>
      <c r="D97" s="6"/>
      <c r="E97" s="3"/>
      <c r="F97" s="6"/>
      <c r="G97" s="6"/>
      <c r="H97" s="6"/>
      <c r="I97" s="6"/>
      <c r="J97" s="6"/>
      <c r="K97" s="6"/>
      <c r="L97" s="6"/>
    </row>
    <row r="98" spans="1:12" ht="13.2" x14ac:dyDescent="0.25">
      <c r="A98" s="6"/>
      <c r="B98" s="6"/>
      <c r="C98" s="6"/>
      <c r="D98" s="6"/>
      <c r="E98" s="3"/>
      <c r="F98" s="6"/>
      <c r="G98" s="6"/>
      <c r="H98" s="6"/>
      <c r="I98" s="6"/>
      <c r="J98" s="6"/>
      <c r="K98" s="6"/>
      <c r="L98" s="6"/>
    </row>
    <row r="99" spans="1:12" ht="13.2" x14ac:dyDescent="0.25">
      <c r="A99" s="6"/>
      <c r="B99" s="6"/>
      <c r="C99" s="6"/>
      <c r="D99" s="6"/>
      <c r="E99" s="3"/>
      <c r="F99" s="6"/>
      <c r="G99" s="6"/>
      <c r="H99" s="6"/>
      <c r="I99" s="6"/>
      <c r="J99" s="6"/>
      <c r="K99" s="6"/>
      <c r="L99" s="6"/>
    </row>
    <row r="100" spans="1:12" ht="13.2" x14ac:dyDescent="0.25">
      <c r="A100" s="6"/>
      <c r="B100" s="6"/>
      <c r="C100" s="6"/>
      <c r="D100" s="6"/>
      <c r="E100" s="3"/>
      <c r="F100" s="6"/>
      <c r="G100" s="6"/>
      <c r="H100" s="6"/>
      <c r="I100" s="6"/>
      <c r="J100" s="6"/>
      <c r="K100" s="6"/>
      <c r="L100" s="6"/>
    </row>
    <row r="101" spans="1:12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</sheetData>
  <pageMargins left="0.7" right="0.7" top="0.75" bottom="0.75" header="0.3" footer="0.3"/>
  <pageSetup orientation="portrait" horizontalDpi="300" verticalDpi="300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Ead valima nimekirjast" error="Vali" promptTitle="Vali nimekirjast rühm">
          <x14:formula1>
            <xm:f>KOHTUNIKUD!$C$3:$C$8</xm:f>
          </x14:formula1>
          <xm:sqref>D3:D23 D33:D41 D44 D48:D100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38" sqref="A38"/>
    </sheetView>
  </sheetViews>
  <sheetFormatPr defaultRowHeight="13.2" x14ac:dyDescent="0.25"/>
  <cols>
    <col min="1" max="1" width="40" customWidth="1"/>
  </cols>
  <sheetData>
    <row r="1" spans="1:7" ht="13.8" x14ac:dyDescent="0.25">
      <c r="A1" s="20" t="s">
        <v>229</v>
      </c>
      <c r="B1" s="42" t="s">
        <v>230</v>
      </c>
      <c r="C1" s="45" t="s">
        <v>231</v>
      </c>
      <c r="D1" s="6"/>
      <c r="E1" s="6"/>
      <c r="F1" s="6"/>
      <c r="G1" s="6"/>
    </row>
    <row r="2" spans="1:7" x14ac:dyDescent="0.25">
      <c r="A2" s="22" t="s">
        <v>232</v>
      </c>
      <c r="B2" s="43" t="s">
        <v>17</v>
      </c>
      <c r="C2" s="46">
        <v>1</v>
      </c>
      <c r="D2" s="6"/>
      <c r="E2" s="47" t="s">
        <v>17</v>
      </c>
      <c r="F2" s="47">
        <v>16</v>
      </c>
      <c r="G2" s="6"/>
    </row>
    <row r="3" spans="1:7" x14ac:dyDescent="0.25">
      <c r="A3" s="21" t="s">
        <v>233</v>
      </c>
      <c r="B3" s="44" t="s">
        <v>17</v>
      </c>
      <c r="C3" s="21">
        <v>1</v>
      </c>
      <c r="D3" s="6"/>
      <c r="E3" s="47" t="s">
        <v>45</v>
      </c>
      <c r="F3" s="47">
        <v>17</v>
      </c>
      <c r="G3" s="6"/>
    </row>
    <row r="4" spans="1:7" x14ac:dyDescent="0.25">
      <c r="A4" s="21" t="s">
        <v>234</v>
      </c>
      <c r="B4" s="44" t="s">
        <v>45</v>
      </c>
      <c r="C4" s="21">
        <v>1</v>
      </c>
      <c r="D4" s="6"/>
      <c r="E4" s="47" t="s">
        <v>24</v>
      </c>
      <c r="F4" s="47">
        <v>2</v>
      </c>
      <c r="G4" s="6"/>
    </row>
    <row r="5" spans="1:7" x14ac:dyDescent="0.25">
      <c r="A5" s="21" t="s">
        <v>235</v>
      </c>
      <c r="B5" s="44" t="s">
        <v>45</v>
      </c>
      <c r="C5" s="21">
        <v>1</v>
      </c>
      <c r="D5" s="6"/>
      <c r="E5" s="47" t="s">
        <v>9</v>
      </c>
      <c r="F5" s="47">
        <v>3</v>
      </c>
      <c r="G5" s="6"/>
    </row>
    <row r="6" spans="1:7" x14ac:dyDescent="0.25">
      <c r="A6" s="21" t="s">
        <v>236</v>
      </c>
      <c r="B6" s="44" t="s">
        <v>17</v>
      </c>
      <c r="C6" s="21">
        <v>1</v>
      </c>
      <c r="D6" s="6"/>
      <c r="E6" s="6"/>
      <c r="F6" s="6"/>
      <c r="G6" s="6"/>
    </row>
    <row r="7" spans="1:7" x14ac:dyDescent="0.25">
      <c r="A7" s="21" t="s">
        <v>237</v>
      </c>
      <c r="B7" s="44" t="s">
        <v>45</v>
      </c>
      <c r="C7" s="21">
        <v>1</v>
      </c>
      <c r="D7" s="6"/>
      <c r="E7" s="6"/>
      <c r="F7" s="6"/>
      <c r="G7" s="6"/>
    </row>
    <row r="8" spans="1:7" x14ac:dyDescent="0.25">
      <c r="A8" s="21" t="s">
        <v>238</v>
      </c>
      <c r="B8" s="44" t="s">
        <v>17</v>
      </c>
      <c r="C8" s="21">
        <v>1</v>
      </c>
      <c r="D8" s="6"/>
      <c r="E8" s="6"/>
      <c r="F8" s="6"/>
      <c r="G8" s="6"/>
    </row>
    <row r="9" spans="1:7" x14ac:dyDescent="0.25">
      <c r="A9" s="21" t="s">
        <v>239</v>
      </c>
      <c r="B9" s="44" t="s">
        <v>45</v>
      </c>
      <c r="C9" s="21">
        <v>1</v>
      </c>
      <c r="D9" s="6"/>
      <c r="E9" s="6"/>
      <c r="F9" s="6"/>
      <c r="G9" s="6"/>
    </row>
    <row r="10" spans="1:7" x14ac:dyDescent="0.25">
      <c r="A10" s="21" t="s">
        <v>240</v>
      </c>
      <c r="B10" s="44" t="s">
        <v>24</v>
      </c>
      <c r="C10" s="21">
        <v>1</v>
      </c>
      <c r="D10" s="6"/>
      <c r="E10" s="6"/>
      <c r="F10" s="6"/>
      <c r="G10" s="6"/>
    </row>
    <row r="11" spans="1:7" x14ac:dyDescent="0.25">
      <c r="A11" s="21" t="s">
        <v>241</v>
      </c>
      <c r="B11" s="44" t="s">
        <v>17</v>
      </c>
      <c r="C11" s="21">
        <v>1</v>
      </c>
      <c r="D11" s="6"/>
      <c r="E11" s="6"/>
      <c r="F11" s="6"/>
      <c r="G11" s="6"/>
    </row>
    <row r="12" spans="1:7" x14ac:dyDescent="0.25">
      <c r="A12" s="21" t="s">
        <v>242</v>
      </c>
      <c r="B12" s="44" t="s">
        <v>24</v>
      </c>
      <c r="C12" s="21">
        <v>1</v>
      </c>
      <c r="D12" s="6"/>
      <c r="E12" s="6"/>
      <c r="F12" s="6"/>
      <c r="G12" s="6"/>
    </row>
    <row r="13" spans="1:7" x14ac:dyDescent="0.25">
      <c r="A13" s="21" t="s">
        <v>243</v>
      </c>
      <c r="B13" s="44" t="s">
        <v>17</v>
      </c>
      <c r="C13" s="21">
        <v>1</v>
      </c>
      <c r="D13" s="6"/>
      <c r="E13" s="6"/>
      <c r="F13" s="6"/>
      <c r="G13" s="6"/>
    </row>
    <row r="14" spans="1:7" x14ac:dyDescent="0.25">
      <c r="A14" s="21" t="s">
        <v>244</v>
      </c>
      <c r="B14" s="44" t="s">
        <v>45</v>
      </c>
      <c r="C14" s="21">
        <v>1</v>
      </c>
      <c r="D14" s="6"/>
      <c r="E14" s="6"/>
      <c r="F14" s="6"/>
      <c r="G14" s="6"/>
    </row>
    <row r="15" spans="1:7" x14ac:dyDescent="0.25">
      <c r="A15" s="21" t="s">
        <v>245</v>
      </c>
      <c r="B15" s="44" t="s">
        <v>45</v>
      </c>
      <c r="C15" s="21">
        <v>1</v>
      </c>
      <c r="D15" s="6"/>
      <c r="E15" s="6"/>
      <c r="F15" s="6"/>
      <c r="G15" s="6"/>
    </row>
    <row r="16" spans="1:7" x14ac:dyDescent="0.25">
      <c r="A16" s="21" t="s">
        <v>246</v>
      </c>
      <c r="B16" s="44" t="s">
        <v>45</v>
      </c>
      <c r="C16" s="21">
        <v>1</v>
      </c>
      <c r="D16" s="6"/>
      <c r="E16" s="6"/>
      <c r="F16" s="6"/>
      <c r="G16" s="6"/>
    </row>
    <row r="17" spans="1:4" x14ac:dyDescent="0.25">
      <c r="A17" s="21" t="s">
        <v>247</v>
      </c>
      <c r="B17" s="44" t="s">
        <v>45</v>
      </c>
      <c r="C17" s="21">
        <v>1</v>
      </c>
      <c r="D17" s="6"/>
    </row>
    <row r="18" spans="1:4" x14ac:dyDescent="0.25">
      <c r="A18" s="21" t="s">
        <v>248</v>
      </c>
      <c r="B18" s="44" t="s">
        <v>45</v>
      </c>
      <c r="C18" s="21">
        <v>1</v>
      </c>
      <c r="D18" s="6"/>
    </row>
    <row r="19" spans="1:4" x14ac:dyDescent="0.25">
      <c r="A19" s="21" t="s">
        <v>249</v>
      </c>
      <c r="B19" s="44" t="s">
        <v>45</v>
      </c>
      <c r="C19" s="21">
        <v>1</v>
      </c>
      <c r="D19" s="6"/>
    </row>
    <row r="20" spans="1:4" x14ac:dyDescent="0.25">
      <c r="A20" s="21" t="s">
        <v>250</v>
      </c>
      <c r="B20" s="44" t="s">
        <v>45</v>
      </c>
      <c r="C20" s="21">
        <v>1</v>
      </c>
      <c r="D20" s="6"/>
    </row>
    <row r="21" spans="1:4" x14ac:dyDescent="0.25">
      <c r="A21" s="21" t="s">
        <v>251</v>
      </c>
      <c r="B21" s="44" t="s">
        <v>45</v>
      </c>
      <c r="C21" s="21">
        <v>1</v>
      </c>
      <c r="D21" s="6"/>
    </row>
    <row r="22" spans="1:4" x14ac:dyDescent="0.25">
      <c r="A22" s="21" t="s">
        <v>252</v>
      </c>
      <c r="B22" s="44" t="s">
        <v>45</v>
      </c>
      <c r="C22" s="21">
        <v>1</v>
      </c>
      <c r="D22" s="6"/>
    </row>
    <row r="23" spans="1:4" x14ac:dyDescent="0.25">
      <c r="A23" s="21" t="s">
        <v>253</v>
      </c>
      <c r="B23" s="44" t="s">
        <v>45</v>
      </c>
      <c r="C23" s="21">
        <v>1</v>
      </c>
      <c r="D23" s="6"/>
    </row>
    <row r="24" spans="1:4" x14ac:dyDescent="0.25">
      <c r="A24" s="21" t="s">
        <v>254</v>
      </c>
      <c r="B24" s="44" t="s">
        <v>45</v>
      </c>
      <c r="C24" s="21">
        <v>1</v>
      </c>
      <c r="D24" s="6"/>
    </row>
    <row r="25" spans="1:4" x14ac:dyDescent="0.25">
      <c r="A25" s="21" t="s">
        <v>255</v>
      </c>
      <c r="B25" s="44" t="s">
        <v>45</v>
      </c>
      <c r="C25" s="21">
        <v>1</v>
      </c>
      <c r="D25" s="6"/>
    </row>
    <row r="26" spans="1:4" x14ac:dyDescent="0.25">
      <c r="A26" s="21" t="s">
        <v>256</v>
      </c>
      <c r="B26" s="44" t="s">
        <v>45</v>
      </c>
      <c r="C26" s="21">
        <v>1</v>
      </c>
      <c r="D26" s="6"/>
    </row>
    <row r="27" spans="1:4" x14ac:dyDescent="0.25">
      <c r="A27" s="21" t="s">
        <v>257</v>
      </c>
      <c r="B27" s="44" t="s">
        <v>17</v>
      </c>
      <c r="C27" s="21">
        <v>1</v>
      </c>
      <c r="D27" s="6"/>
    </row>
    <row r="28" spans="1:4" x14ac:dyDescent="0.25">
      <c r="A28" s="21" t="s">
        <v>258</v>
      </c>
      <c r="B28" s="44" t="s">
        <v>17</v>
      </c>
      <c r="C28" s="21">
        <v>1</v>
      </c>
      <c r="D28" s="6"/>
    </row>
    <row r="29" spans="1:4" x14ac:dyDescent="0.25">
      <c r="A29" s="21" t="s">
        <v>259</v>
      </c>
      <c r="B29" s="44" t="s">
        <v>17</v>
      </c>
      <c r="C29" s="21">
        <v>1</v>
      </c>
      <c r="D29" s="6"/>
    </row>
    <row r="30" spans="1:4" x14ac:dyDescent="0.25">
      <c r="A30" s="21" t="s">
        <v>260</v>
      </c>
      <c r="B30" s="44" t="s">
        <v>17</v>
      </c>
      <c r="C30" s="21">
        <v>1</v>
      </c>
      <c r="D30" s="6"/>
    </row>
    <row r="31" spans="1:4" x14ac:dyDescent="0.25">
      <c r="A31" s="21" t="s">
        <v>261</v>
      </c>
      <c r="B31" s="44" t="s">
        <v>17</v>
      </c>
      <c r="C31" s="21">
        <v>1</v>
      </c>
      <c r="D31" s="6"/>
    </row>
    <row r="32" spans="1:4" x14ac:dyDescent="0.25">
      <c r="A32" s="21" t="s">
        <v>262</v>
      </c>
      <c r="B32" s="44" t="s">
        <v>17</v>
      </c>
      <c r="C32" s="21">
        <v>1</v>
      </c>
      <c r="D32" s="6"/>
    </row>
    <row r="33" spans="1:5" x14ac:dyDescent="0.25">
      <c r="A33" s="21" t="s">
        <v>263</v>
      </c>
      <c r="B33" s="44" t="s">
        <v>17</v>
      </c>
      <c r="C33" s="21">
        <v>1</v>
      </c>
      <c r="D33" s="6"/>
      <c r="E33" s="6"/>
    </row>
    <row r="34" spans="1:5" x14ac:dyDescent="0.25">
      <c r="A34" s="21" t="s">
        <v>264</v>
      </c>
      <c r="B34" s="44" t="s">
        <v>17</v>
      </c>
      <c r="C34" s="21">
        <v>1</v>
      </c>
      <c r="D34" s="6"/>
      <c r="E34" s="6"/>
    </row>
    <row r="35" spans="1:5" x14ac:dyDescent="0.25">
      <c r="A35" s="21" t="s">
        <v>265</v>
      </c>
      <c r="B35" s="44" t="s">
        <v>17</v>
      </c>
      <c r="C35" s="21">
        <v>1</v>
      </c>
      <c r="D35" s="6"/>
      <c r="E35" s="6"/>
    </row>
    <row r="36" spans="1:5" x14ac:dyDescent="0.25">
      <c r="A36" s="21" t="s">
        <v>266</v>
      </c>
      <c r="B36" s="44" t="s">
        <v>17</v>
      </c>
      <c r="C36" s="21">
        <v>1</v>
      </c>
      <c r="D36" s="6"/>
      <c r="E36" s="6"/>
    </row>
    <row r="37" spans="1:5" x14ac:dyDescent="0.25">
      <c r="A37" s="21" t="s">
        <v>267</v>
      </c>
      <c r="B37" s="44" t="s">
        <v>9</v>
      </c>
      <c r="C37" s="21">
        <v>1</v>
      </c>
      <c r="D37" s="6"/>
      <c r="E37" s="6"/>
    </row>
    <row r="38" spans="1:5" x14ac:dyDescent="0.25">
      <c r="A38" s="104" t="s">
        <v>268</v>
      </c>
      <c r="B38" s="121" t="s">
        <v>9</v>
      </c>
      <c r="C38" s="104">
        <v>1</v>
      </c>
      <c r="D38" s="6"/>
      <c r="E38" s="6"/>
    </row>
    <row r="39" spans="1:5" x14ac:dyDescent="0.25">
      <c r="A39" s="119" t="s">
        <v>269</v>
      </c>
      <c r="B39" s="120" t="s">
        <v>9</v>
      </c>
      <c r="C39" s="21">
        <v>1</v>
      </c>
      <c r="D39" s="6"/>
      <c r="E39" s="6"/>
    </row>
    <row r="40" spans="1:5" x14ac:dyDescent="0.25">
      <c r="A40" s="106"/>
      <c r="B40" s="106"/>
      <c r="C40" s="106"/>
      <c r="D40" s="96"/>
      <c r="E40" s="6"/>
    </row>
    <row r="41" spans="1:5" x14ac:dyDescent="0.25">
      <c r="A41" s="96"/>
      <c r="B41" s="96"/>
      <c r="C41" s="96"/>
      <c r="D41" s="96"/>
      <c r="E41" s="6"/>
    </row>
    <row r="42" spans="1:5" x14ac:dyDescent="0.25">
      <c r="A42" s="96"/>
      <c r="B42" s="96"/>
      <c r="C42" s="96"/>
      <c r="D42" s="96"/>
      <c r="E42" s="6"/>
    </row>
    <row r="43" spans="1:5" x14ac:dyDescent="0.25">
      <c r="A43" s="6"/>
      <c r="B43" s="6"/>
      <c r="C43" s="6"/>
      <c r="D43" s="6"/>
      <c r="E43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2"/>
  <sheetViews>
    <sheetView workbookViewId="0">
      <pane ySplit="1" topLeftCell="A2" activePane="bottomLeft" state="frozen"/>
      <selection pane="bottomLeft" activeCell="G15" sqref="G15"/>
    </sheetView>
  </sheetViews>
  <sheetFormatPr defaultColWidth="14.44140625" defaultRowHeight="15.75" customHeight="1" x14ac:dyDescent="0.25"/>
  <cols>
    <col min="1" max="1" width="9.33203125" style="6" bestFit="1" customWidth="1"/>
    <col min="2" max="2" width="57.88671875" style="6" customWidth="1"/>
    <col min="3" max="3" width="12.88671875" style="6" customWidth="1"/>
    <col min="4" max="4" width="14.44140625" style="6"/>
    <col min="5" max="5" width="11.88671875" style="6" customWidth="1"/>
    <col min="6" max="6" width="10.6640625" style="6" customWidth="1"/>
    <col min="7" max="7" width="40.33203125" style="6" customWidth="1"/>
    <col min="8" max="8" width="14.6640625" style="6" bestFit="1" customWidth="1"/>
    <col min="9" max="9" width="12.88671875" style="6" bestFit="1" customWidth="1"/>
    <col min="10" max="16384" width="14.44140625" style="6"/>
  </cols>
  <sheetData>
    <row r="1" spans="1:10" ht="15.75" customHeight="1" x14ac:dyDescent="0.3">
      <c r="A1" s="65" t="s">
        <v>0</v>
      </c>
      <c r="B1" s="66" t="s">
        <v>270</v>
      </c>
      <c r="C1" s="66" t="s">
        <v>3</v>
      </c>
      <c r="D1" s="67" t="s">
        <v>12</v>
      </c>
      <c r="E1" s="122"/>
      <c r="F1" s="58" t="s">
        <v>6</v>
      </c>
      <c r="G1" s="6" t="s">
        <v>271</v>
      </c>
    </row>
    <row r="2" spans="1:10" ht="13.2" x14ac:dyDescent="0.25">
      <c r="A2" s="69">
        <f>RANK(Table146[[#This Row],[Aeg]],Table146[Aeg],1)</f>
        <v>1</v>
      </c>
      <c r="B2" s="70" t="s">
        <v>272</v>
      </c>
      <c r="C2" s="69" t="s">
        <v>17</v>
      </c>
      <c r="D2" s="71">
        <v>16.510000000000002</v>
      </c>
      <c r="E2" s="6" t="s">
        <v>10</v>
      </c>
      <c r="F2" s="57" t="s">
        <v>11</v>
      </c>
      <c r="G2" s="57" t="s">
        <v>270</v>
      </c>
      <c r="H2" s="57" t="s">
        <v>12</v>
      </c>
      <c r="I2" s="57" t="s">
        <v>3</v>
      </c>
    </row>
    <row r="3" spans="1:10" ht="13.2" x14ac:dyDescent="0.25">
      <c r="A3" s="69">
        <f>RANK(Table146[[#This Row],[Aeg]],Table146[Aeg],1)</f>
        <v>2</v>
      </c>
      <c r="B3" s="70" t="s">
        <v>273</v>
      </c>
      <c r="C3" s="69" t="s">
        <v>17</v>
      </c>
      <c r="D3" s="71">
        <v>17.04</v>
      </c>
      <c r="F3" s="6">
        <v>1</v>
      </c>
      <c r="G3" s="6" t="str">
        <f>VLOOKUP(Table257[[#This Row],[Koht]],Table146[],2,FALSE)</f>
        <v>Andres Idnurm</v>
      </c>
      <c r="H3" s="6">
        <f>VLOOKUP(Table257[[#This Row],[Koht]],Table146[],4,FALSE)</f>
        <v>16.510000000000002</v>
      </c>
      <c r="I3" s="6" t="s">
        <v>17</v>
      </c>
    </row>
    <row r="4" spans="1:10" ht="13.2" x14ac:dyDescent="0.25">
      <c r="A4" s="69">
        <f>RANK(Table146[[#This Row],[Aeg]],Table146[Aeg],1)</f>
        <v>3</v>
      </c>
      <c r="B4" s="69" t="s">
        <v>274</v>
      </c>
      <c r="C4" s="69" t="s">
        <v>17</v>
      </c>
      <c r="D4" s="71">
        <v>17.100000000000001</v>
      </c>
      <c r="E4" s="6" t="s">
        <v>10</v>
      </c>
      <c r="F4" s="6">
        <v>2</v>
      </c>
      <c r="G4" s="6" t="str">
        <f>VLOOKUP(Table257[[#This Row],[Koht]],Table146[],2,FALSE)</f>
        <v>Edvard Timoska, Nikolai Semjonov</v>
      </c>
      <c r="H4" s="6">
        <f>VLOOKUP(Table257[[#This Row],[Koht]],Table146[],4,FALSE)</f>
        <v>17.04</v>
      </c>
      <c r="I4" s="6" t="s">
        <v>17</v>
      </c>
    </row>
    <row r="5" spans="1:10" ht="15.75" customHeight="1" x14ac:dyDescent="0.25">
      <c r="A5" s="8">
        <f>RANK(Table146[[#This Row],[Aeg]],Table146[Aeg],1)</f>
        <v>4</v>
      </c>
      <c r="B5" s="10" t="s">
        <v>275</v>
      </c>
      <c r="C5" s="8" t="s">
        <v>17</v>
      </c>
      <c r="D5" s="9">
        <v>17.579999999999998</v>
      </c>
      <c r="F5" s="6">
        <v>3</v>
      </c>
      <c r="G5" s="6" t="str">
        <f>VLOOKUP(Table257[[#This Row],[Koht]],Table146[],2,FALSE)</f>
        <v>Art Roland Toluk</v>
      </c>
      <c r="H5" s="6">
        <f>VLOOKUP(Table257[[#This Row],[Koht]],Table146[],4,FALSE)</f>
        <v>17.100000000000001</v>
      </c>
      <c r="I5" s="6" t="s">
        <v>17</v>
      </c>
    </row>
    <row r="6" spans="1:10" ht="15.75" customHeight="1" x14ac:dyDescent="0.25">
      <c r="A6" s="93"/>
      <c r="B6" s="105"/>
      <c r="C6" s="93"/>
      <c r="D6" s="94"/>
      <c r="E6" s="96"/>
    </row>
    <row r="7" spans="1:10" ht="15.75" customHeight="1" x14ac:dyDescent="0.25">
      <c r="A7" s="97"/>
      <c r="B7" s="97"/>
      <c r="C7" s="97"/>
      <c r="D7" s="98"/>
      <c r="E7" s="106"/>
      <c r="G7" s="6" t="s">
        <v>276</v>
      </c>
    </row>
    <row r="8" spans="1:10" ht="15.75" customHeight="1" x14ac:dyDescent="0.25">
      <c r="A8" s="93"/>
      <c r="B8" s="93"/>
      <c r="C8" s="93"/>
      <c r="D8" s="94"/>
      <c r="E8" s="95"/>
      <c r="F8" s="68" t="s">
        <v>11</v>
      </c>
      <c r="G8" s="68" t="s">
        <v>270</v>
      </c>
      <c r="H8" s="68" t="s">
        <v>12</v>
      </c>
      <c r="I8" s="68" t="s">
        <v>3</v>
      </c>
    </row>
    <row r="9" spans="1:10" ht="15.75" customHeight="1" x14ac:dyDescent="0.25">
      <c r="A9" s="93"/>
      <c r="B9" s="93"/>
      <c r="C9" s="93"/>
      <c r="D9" s="94"/>
      <c r="E9" s="95"/>
      <c r="F9" s="6">
        <v>1</v>
      </c>
      <c r="G9" s="6" t="s">
        <v>277</v>
      </c>
      <c r="H9" s="6" t="s">
        <v>17</v>
      </c>
      <c r="I9" s="6">
        <v>17.36</v>
      </c>
      <c r="J9" s="6" t="s">
        <v>10</v>
      </c>
    </row>
    <row r="10" spans="1:10" ht="15.75" customHeight="1" x14ac:dyDescent="0.25">
      <c r="A10" s="93"/>
      <c r="B10" s="93"/>
      <c r="C10" s="93"/>
      <c r="D10" s="94"/>
      <c r="E10" s="95"/>
    </row>
    <row r="11" spans="1:10" ht="15.75" customHeight="1" x14ac:dyDescent="0.25">
      <c r="A11" s="93"/>
      <c r="B11" s="93"/>
      <c r="C11" s="93"/>
      <c r="D11" s="94"/>
      <c r="E11" s="95"/>
    </row>
    <row r="12" spans="1:10" ht="15.75" customHeight="1" x14ac:dyDescent="0.25">
      <c r="A12" s="93"/>
      <c r="B12" s="93"/>
      <c r="C12" s="93"/>
      <c r="D12" s="94"/>
      <c r="E12" s="95"/>
    </row>
    <row r="13" spans="1:10" ht="15.75" customHeight="1" x14ac:dyDescent="0.25">
      <c r="A13" s="93"/>
      <c r="B13" s="93"/>
      <c r="C13" s="93"/>
      <c r="D13" s="94"/>
      <c r="E13" s="95"/>
    </row>
    <row r="14" spans="1:10" ht="15.75" customHeight="1" x14ac:dyDescent="0.25">
      <c r="A14" s="93"/>
      <c r="B14" s="93"/>
      <c r="C14" s="93"/>
      <c r="D14" s="94"/>
      <c r="E14" s="95"/>
    </row>
    <row r="15" spans="1:10" ht="15.75" customHeight="1" x14ac:dyDescent="0.25">
      <c r="A15" s="93"/>
      <c r="B15" s="93"/>
      <c r="C15" s="93"/>
      <c r="D15" s="94"/>
      <c r="E15" s="95"/>
    </row>
    <row r="16" spans="1:10" ht="15.75" customHeight="1" x14ac:dyDescent="0.25">
      <c r="A16" s="93"/>
      <c r="B16" s="93"/>
      <c r="C16" s="93"/>
      <c r="D16" s="94"/>
      <c r="E16" s="95"/>
    </row>
    <row r="17" spans="1:5" ht="15.75" customHeight="1" x14ac:dyDescent="0.25">
      <c r="A17" s="93"/>
      <c r="B17" s="93"/>
      <c r="C17" s="93"/>
      <c r="D17" s="94"/>
      <c r="E17" s="95"/>
    </row>
    <row r="18" spans="1:5" ht="15.75" customHeight="1" x14ac:dyDescent="0.25">
      <c r="A18" s="93"/>
      <c r="B18" s="93"/>
      <c r="C18" s="93"/>
      <c r="D18" s="94"/>
      <c r="E18" s="95"/>
    </row>
    <row r="19" spans="1:5" ht="15.75" customHeight="1" x14ac:dyDescent="0.25">
      <c r="A19" s="93"/>
      <c r="B19" s="93"/>
      <c r="C19" s="93"/>
      <c r="D19" s="94"/>
      <c r="E19" s="95"/>
    </row>
    <row r="20" spans="1:5" ht="15.75" customHeight="1" x14ac:dyDescent="0.25">
      <c r="A20" s="93"/>
      <c r="B20" s="93"/>
      <c r="C20" s="93"/>
      <c r="D20" s="94"/>
      <c r="E20" s="95"/>
    </row>
    <row r="21" spans="1:5" ht="15.75" customHeight="1" x14ac:dyDescent="0.25">
      <c r="A21" s="93"/>
      <c r="B21" s="93"/>
      <c r="C21" s="93"/>
      <c r="D21" s="94"/>
      <c r="E21" s="95"/>
    </row>
    <row r="22" spans="1:5" ht="15.75" customHeight="1" x14ac:dyDescent="0.25">
      <c r="A22" s="93"/>
      <c r="B22" s="93"/>
      <c r="C22" s="93"/>
      <c r="D22" s="94"/>
      <c r="E22" s="95"/>
    </row>
    <row r="23" spans="1:5" ht="15.75" customHeight="1" x14ac:dyDescent="0.25">
      <c r="A23" s="93"/>
      <c r="B23" s="93"/>
      <c r="C23" s="93"/>
      <c r="D23" s="94"/>
      <c r="E23" s="95"/>
    </row>
    <row r="24" spans="1:5" ht="15.75" customHeight="1" x14ac:dyDescent="0.25">
      <c r="A24" s="93"/>
      <c r="B24" s="93"/>
      <c r="C24" s="93"/>
      <c r="D24" s="94"/>
      <c r="E24" s="95"/>
    </row>
    <row r="25" spans="1:5" ht="15.75" customHeight="1" x14ac:dyDescent="0.25">
      <c r="A25" s="93"/>
      <c r="B25" s="93"/>
      <c r="C25" s="93"/>
      <c r="D25" s="94"/>
      <c r="E25" s="95"/>
    </row>
    <row r="26" spans="1:5" ht="15.75" customHeight="1" x14ac:dyDescent="0.25">
      <c r="A26" s="93"/>
      <c r="B26" s="93"/>
      <c r="C26" s="93"/>
      <c r="D26" s="94"/>
      <c r="E26" s="95"/>
    </row>
    <row r="27" spans="1:5" ht="15.75" customHeight="1" x14ac:dyDescent="0.25">
      <c r="A27" s="93"/>
      <c r="B27" s="93"/>
      <c r="C27" s="93"/>
      <c r="D27" s="94"/>
      <c r="E27" s="95"/>
    </row>
    <row r="28" spans="1:5" ht="13.8" x14ac:dyDescent="0.25">
      <c r="A28" s="93"/>
      <c r="B28" s="93"/>
      <c r="C28" s="93"/>
      <c r="D28" s="94"/>
      <c r="E28" s="95"/>
    </row>
    <row r="29" spans="1:5" ht="13.8" x14ac:dyDescent="0.25">
      <c r="A29" s="93"/>
      <c r="B29" s="93"/>
      <c r="C29" s="93"/>
      <c r="D29" s="94"/>
      <c r="E29" s="95"/>
    </row>
    <row r="30" spans="1:5" ht="13.8" x14ac:dyDescent="0.25">
      <c r="A30" s="93"/>
      <c r="B30" s="93"/>
      <c r="C30" s="93"/>
      <c r="D30" s="94"/>
      <c r="E30" s="95"/>
    </row>
    <row r="31" spans="1:5" ht="13.8" x14ac:dyDescent="0.25">
      <c r="A31" s="93"/>
      <c r="B31" s="93"/>
      <c r="C31" s="93"/>
      <c r="D31" s="94"/>
      <c r="E31" s="95"/>
    </row>
    <row r="32" spans="1:5" ht="13.8" x14ac:dyDescent="0.25">
      <c r="A32" s="93"/>
      <c r="B32" s="93"/>
      <c r="C32" s="93"/>
      <c r="D32" s="94"/>
      <c r="E32" s="95"/>
    </row>
    <row r="33" spans="1:5" ht="13.8" x14ac:dyDescent="0.25">
      <c r="A33" s="93"/>
      <c r="B33" s="93"/>
      <c r="C33" s="93"/>
      <c r="D33" s="94"/>
      <c r="E33" s="95"/>
    </row>
    <row r="34" spans="1:5" ht="13.8" x14ac:dyDescent="0.25">
      <c r="A34" s="93"/>
      <c r="B34" s="93"/>
      <c r="C34" s="93"/>
      <c r="D34" s="94"/>
      <c r="E34" s="95"/>
    </row>
    <row r="35" spans="1:5" ht="13.8" x14ac:dyDescent="0.25">
      <c r="A35" s="93"/>
      <c r="B35" s="93"/>
      <c r="C35" s="93"/>
      <c r="D35" s="94"/>
      <c r="E35" s="95"/>
    </row>
    <row r="36" spans="1:5" ht="13.8" x14ac:dyDescent="0.25">
      <c r="A36" s="93"/>
      <c r="B36" s="93"/>
      <c r="C36" s="93"/>
      <c r="D36" s="94"/>
      <c r="E36" s="95"/>
    </row>
    <row r="37" spans="1:5" ht="13.8" x14ac:dyDescent="0.25">
      <c r="A37" s="93"/>
      <c r="B37" s="93"/>
      <c r="C37" s="93"/>
      <c r="D37" s="94"/>
      <c r="E37" s="95"/>
    </row>
    <row r="38" spans="1:5" ht="13.8" x14ac:dyDescent="0.25">
      <c r="A38" s="93"/>
      <c r="B38" s="93"/>
      <c r="C38" s="93"/>
      <c r="D38" s="94"/>
      <c r="E38" s="95"/>
    </row>
    <row r="39" spans="1:5" ht="13.8" x14ac:dyDescent="0.25">
      <c r="A39" s="93"/>
      <c r="B39" s="93"/>
      <c r="C39" s="93"/>
      <c r="D39" s="94"/>
      <c r="E39" s="95"/>
    </row>
    <row r="40" spans="1:5" ht="13.8" x14ac:dyDescent="0.25">
      <c r="A40" s="93"/>
      <c r="B40" s="93"/>
      <c r="C40" s="93"/>
      <c r="D40" s="94"/>
      <c r="E40" s="95"/>
    </row>
    <row r="41" spans="1:5" ht="13.8" x14ac:dyDescent="0.25">
      <c r="A41" s="93"/>
      <c r="B41" s="93"/>
      <c r="C41" s="93"/>
      <c r="D41" s="94"/>
      <c r="E41" s="95"/>
    </row>
    <row r="42" spans="1:5" ht="13.8" x14ac:dyDescent="0.25">
      <c r="A42" s="93"/>
      <c r="B42" s="93"/>
      <c r="C42" s="93"/>
      <c r="D42" s="94"/>
      <c r="E42" s="95"/>
    </row>
    <row r="43" spans="1:5" ht="13.8" x14ac:dyDescent="0.25">
      <c r="A43" s="93"/>
      <c r="B43" s="93"/>
      <c r="C43" s="93"/>
      <c r="D43" s="94"/>
      <c r="E43" s="95"/>
    </row>
    <row r="44" spans="1:5" ht="13.8" x14ac:dyDescent="0.25">
      <c r="A44" s="93"/>
      <c r="B44" s="93"/>
      <c r="C44" s="93"/>
      <c r="D44" s="94"/>
      <c r="E44" s="95"/>
    </row>
    <row r="45" spans="1:5" ht="13.8" x14ac:dyDescent="0.25">
      <c r="A45" s="93"/>
      <c r="B45" s="93"/>
      <c r="C45" s="93"/>
      <c r="D45" s="94"/>
      <c r="E45" s="95"/>
    </row>
    <row r="46" spans="1:5" ht="13.8" x14ac:dyDescent="0.25">
      <c r="A46" s="93"/>
      <c r="B46" s="93"/>
      <c r="C46" s="93"/>
      <c r="D46" s="94"/>
      <c r="E46" s="95"/>
    </row>
    <row r="47" spans="1:5" ht="13.8" x14ac:dyDescent="0.25">
      <c r="A47" s="93"/>
      <c r="B47" s="93"/>
      <c r="C47" s="93"/>
      <c r="D47" s="94"/>
      <c r="E47" s="95"/>
    </row>
    <row r="48" spans="1:5" ht="13.8" x14ac:dyDescent="0.25">
      <c r="A48" s="93"/>
      <c r="B48" s="93"/>
      <c r="C48" s="93"/>
      <c r="D48" s="94"/>
      <c r="E48" s="95"/>
    </row>
    <row r="49" spans="1:5" ht="13.8" x14ac:dyDescent="0.25">
      <c r="A49" s="93"/>
      <c r="B49" s="93"/>
      <c r="C49" s="93"/>
      <c r="D49" s="94"/>
      <c r="E49" s="95"/>
    </row>
    <row r="50" spans="1:5" ht="13.8" x14ac:dyDescent="0.25">
      <c r="A50" s="93"/>
      <c r="B50" s="93"/>
      <c r="C50" s="93"/>
      <c r="D50" s="94"/>
      <c r="E50" s="95"/>
    </row>
    <row r="51" spans="1:5" ht="13.8" x14ac:dyDescent="0.25">
      <c r="A51" s="93"/>
      <c r="B51" s="93"/>
      <c r="C51" s="93"/>
      <c r="D51" s="94"/>
      <c r="E51" s="95"/>
    </row>
    <row r="52" spans="1:5" ht="13.8" x14ac:dyDescent="0.25">
      <c r="A52" s="93"/>
      <c r="B52" s="93"/>
      <c r="C52" s="93"/>
      <c r="D52" s="94"/>
      <c r="E52" s="95"/>
    </row>
    <row r="53" spans="1:5" ht="13.8" x14ac:dyDescent="0.25">
      <c r="A53" s="93"/>
      <c r="B53" s="93"/>
      <c r="C53" s="93"/>
      <c r="D53" s="94"/>
      <c r="E53" s="95"/>
    </row>
    <row r="54" spans="1:5" ht="13.8" x14ac:dyDescent="0.25">
      <c r="A54" s="93"/>
      <c r="B54" s="93"/>
      <c r="C54" s="93"/>
      <c r="D54" s="94"/>
      <c r="E54" s="95"/>
    </row>
    <row r="55" spans="1:5" ht="13.8" x14ac:dyDescent="0.25">
      <c r="A55" s="93"/>
      <c r="B55" s="93"/>
      <c r="C55" s="93"/>
      <c r="D55" s="94"/>
      <c r="E55" s="95"/>
    </row>
    <row r="56" spans="1:5" ht="13.8" x14ac:dyDescent="0.25">
      <c r="A56" s="93"/>
      <c r="B56" s="93"/>
      <c r="C56" s="93"/>
      <c r="D56" s="94"/>
      <c r="E56" s="95"/>
    </row>
    <row r="57" spans="1:5" ht="13.8" x14ac:dyDescent="0.25">
      <c r="A57" s="93"/>
      <c r="B57" s="93"/>
      <c r="C57" s="93"/>
      <c r="D57" s="94"/>
      <c r="E57" s="95"/>
    </row>
    <row r="58" spans="1:5" ht="13.8" x14ac:dyDescent="0.25">
      <c r="A58" s="97"/>
      <c r="B58" s="97"/>
      <c r="C58" s="97"/>
      <c r="D58" s="98"/>
      <c r="E58" s="99"/>
    </row>
    <row r="59" spans="1:5" ht="13.8" x14ac:dyDescent="0.25">
      <c r="A59" s="93"/>
      <c r="B59" s="93"/>
      <c r="C59" s="93"/>
      <c r="D59" s="94"/>
      <c r="E59" s="95"/>
    </row>
    <row r="60" spans="1:5" ht="14.4" x14ac:dyDescent="0.3">
      <c r="A60" s="93"/>
      <c r="B60" s="93"/>
      <c r="C60" s="93"/>
      <c r="D60" s="94"/>
      <c r="E60" s="103"/>
    </row>
    <row r="61" spans="1:5" ht="13.8" x14ac:dyDescent="0.25">
      <c r="A61" s="93"/>
      <c r="B61" s="93"/>
      <c r="C61" s="93"/>
      <c r="D61" s="94"/>
      <c r="E61" s="95"/>
    </row>
    <row r="62" spans="1:5" ht="13.8" x14ac:dyDescent="0.25">
      <c r="A62" s="93"/>
      <c r="B62" s="93"/>
      <c r="C62" s="93"/>
      <c r="D62" s="94"/>
      <c r="E62" s="95"/>
    </row>
    <row r="63" spans="1:5" ht="13.8" x14ac:dyDescent="0.25">
      <c r="A63" s="93"/>
      <c r="B63" s="93"/>
      <c r="C63" s="93"/>
      <c r="D63" s="94"/>
      <c r="E63" s="95"/>
    </row>
    <row r="64" spans="1:5" ht="13.8" x14ac:dyDescent="0.25">
      <c r="A64" s="93"/>
      <c r="B64" s="93"/>
      <c r="C64" s="93"/>
      <c r="D64" s="94"/>
      <c r="E64" s="95"/>
    </row>
    <row r="65" spans="1:5" ht="13.8" x14ac:dyDescent="0.25">
      <c r="A65" s="93"/>
      <c r="B65" s="93"/>
      <c r="C65" s="93"/>
      <c r="D65" s="94"/>
      <c r="E65" s="95"/>
    </row>
    <row r="66" spans="1:5" ht="13.8" x14ac:dyDescent="0.25">
      <c r="A66" s="97"/>
      <c r="B66" s="97"/>
      <c r="C66" s="97"/>
      <c r="D66" s="98"/>
      <c r="E66" s="99"/>
    </row>
    <row r="67" spans="1:5" ht="13.8" x14ac:dyDescent="0.25">
      <c r="A67" s="93"/>
      <c r="B67" s="93"/>
      <c r="C67" s="93"/>
      <c r="D67" s="94"/>
      <c r="E67" s="95"/>
    </row>
    <row r="68" spans="1:5" ht="13.8" x14ac:dyDescent="0.25">
      <c r="A68" s="93"/>
      <c r="B68" s="93"/>
      <c r="C68" s="93"/>
      <c r="D68" s="94"/>
      <c r="E68" s="95"/>
    </row>
    <row r="69" spans="1:5" ht="13.8" x14ac:dyDescent="0.25">
      <c r="A69" s="93"/>
      <c r="B69" s="93"/>
      <c r="C69" s="93"/>
      <c r="D69" s="94"/>
      <c r="E69" s="95"/>
    </row>
    <row r="70" spans="1:5" ht="13.8" x14ac:dyDescent="0.25">
      <c r="A70" s="93"/>
      <c r="B70" s="93"/>
      <c r="C70" s="93"/>
      <c r="D70" s="94"/>
      <c r="E70" s="95"/>
    </row>
    <row r="71" spans="1:5" ht="13.8" x14ac:dyDescent="0.25">
      <c r="A71" s="100"/>
      <c r="B71" s="100"/>
      <c r="C71" s="100"/>
      <c r="D71" s="101"/>
      <c r="E71" s="102"/>
    </row>
    <row r="72" spans="1:5" ht="13.8" x14ac:dyDescent="0.25">
      <c r="A72" s="93"/>
      <c r="B72" s="93"/>
      <c r="C72" s="93"/>
      <c r="D72" s="94"/>
      <c r="E72" s="95"/>
    </row>
    <row r="73" spans="1:5" ht="13.8" x14ac:dyDescent="0.25">
      <c r="A73" s="93"/>
      <c r="B73" s="93"/>
      <c r="C73" s="93"/>
      <c r="D73" s="94"/>
      <c r="E73" s="95"/>
    </row>
    <row r="74" spans="1:5" ht="13.8" x14ac:dyDescent="0.25">
      <c r="A74" s="93"/>
      <c r="B74" s="93"/>
      <c r="C74" s="93"/>
      <c r="D74" s="94"/>
      <c r="E74" s="95"/>
    </row>
    <row r="75" spans="1:5" ht="13.8" x14ac:dyDescent="0.25">
      <c r="A75" s="93"/>
      <c r="B75" s="93"/>
      <c r="C75" s="93"/>
      <c r="D75" s="94"/>
      <c r="E75" s="95"/>
    </row>
    <row r="76" spans="1:5" ht="13.8" x14ac:dyDescent="0.25">
      <c r="A76" s="93"/>
      <c r="B76" s="93"/>
      <c r="C76" s="93"/>
      <c r="D76" s="94"/>
      <c r="E76" s="95"/>
    </row>
    <row r="77" spans="1:5" ht="13.8" x14ac:dyDescent="0.25">
      <c r="A77" s="93"/>
      <c r="B77" s="93"/>
      <c r="C77" s="93"/>
      <c r="D77" s="94"/>
      <c r="E77" s="95"/>
    </row>
    <row r="78" spans="1:5" ht="13.8" x14ac:dyDescent="0.25">
      <c r="A78" s="93"/>
      <c r="B78" s="93"/>
      <c r="C78" s="93"/>
      <c r="D78" s="94"/>
      <c r="E78" s="95"/>
    </row>
    <row r="79" spans="1:5" ht="13.2" x14ac:dyDescent="0.25"/>
    <row r="80" spans="1:5" ht="13.2" x14ac:dyDescent="0.25"/>
    <row r="81" spans="1:5" ht="13.2" x14ac:dyDescent="0.25"/>
    <row r="82" spans="1:5" ht="13.2" x14ac:dyDescent="0.25"/>
    <row r="83" spans="1:5" ht="13.2" x14ac:dyDescent="0.25"/>
    <row r="84" spans="1:5" ht="13.2" x14ac:dyDescent="0.25"/>
    <row r="85" spans="1:5" ht="13.2" x14ac:dyDescent="0.25"/>
    <row r="86" spans="1:5" ht="13.2" x14ac:dyDescent="0.25"/>
    <row r="87" spans="1:5" ht="13.2" x14ac:dyDescent="0.25"/>
    <row r="88" spans="1:5" ht="13.8" x14ac:dyDescent="0.25">
      <c r="A88" s="93"/>
      <c r="B88" s="93"/>
      <c r="C88" s="93"/>
      <c r="D88" s="94"/>
      <c r="E88" s="95"/>
    </row>
    <row r="89" spans="1:5" ht="13.8" x14ac:dyDescent="0.25">
      <c r="A89" s="93"/>
      <c r="B89" s="93"/>
      <c r="C89" s="93"/>
      <c r="D89" s="94"/>
      <c r="E89" s="95"/>
    </row>
    <row r="90" spans="1:5" ht="13.8" x14ac:dyDescent="0.25">
      <c r="A90" s="93"/>
      <c r="B90" s="93"/>
      <c r="C90" s="93"/>
      <c r="D90" s="94"/>
      <c r="E90" s="95"/>
    </row>
    <row r="91" spans="1:5" ht="13.8" x14ac:dyDescent="0.25">
      <c r="A91" s="93"/>
      <c r="B91" s="93"/>
      <c r="C91" s="93"/>
      <c r="D91" s="94"/>
      <c r="E91" s="95"/>
    </row>
    <row r="92" spans="1:5" ht="13.8" x14ac:dyDescent="0.25">
      <c r="A92" s="93"/>
      <c r="B92" s="93"/>
      <c r="C92" s="93"/>
      <c r="D92" s="94"/>
      <c r="E92" s="95"/>
    </row>
    <row r="93" spans="1:5" ht="13.8" x14ac:dyDescent="0.25">
      <c r="A93" s="93"/>
      <c r="B93" s="93"/>
      <c r="C93" s="93"/>
      <c r="D93" s="94"/>
      <c r="E93" s="95"/>
    </row>
    <row r="94" spans="1:5" ht="13.8" x14ac:dyDescent="0.25">
      <c r="A94" s="93"/>
      <c r="B94" s="93"/>
      <c r="C94" s="93"/>
      <c r="D94" s="94"/>
      <c r="E94" s="95"/>
    </row>
    <row r="95" spans="1:5" ht="13.8" x14ac:dyDescent="0.25">
      <c r="A95" s="93"/>
      <c r="B95" s="93"/>
      <c r="C95" s="93"/>
      <c r="D95" s="94"/>
      <c r="E95" s="95"/>
    </row>
    <row r="96" spans="1:5" ht="13.8" x14ac:dyDescent="0.25">
      <c r="A96" s="93"/>
      <c r="B96" s="93"/>
      <c r="C96" s="93"/>
      <c r="D96" s="94"/>
      <c r="E96" s="95"/>
    </row>
    <row r="97" spans="1:5" ht="13.8" x14ac:dyDescent="0.25">
      <c r="A97" s="97"/>
      <c r="B97" s="97"/>
      <c r="C97" s="97"/>
      <c r="D97" s="98"/>
      <c r="E97" s="99"/>
    </row>
    <row r="98" spans="1:5" ht="13.8" x14ac:dyDescent="0.25">
      <c r="A98" s="93"/>
      <c r="B98" s="93"/>
      <c r="C98" s="93"/>
      <c r="D98" s="94"/>
      <c r="E98" s="95"/>
    </row>
    <row r="99" spans="1:5" ht="13.8" x14ac:dyDescent="0.25">
      <c r="A99" s="93"/>
      <c r="B99" s="93"/>
      <c r="C99" s="93"/>
      <c r="D99" s="94"/>
      <c r="E99" s="95"/>
    </row>
    <row r="100" spans="1:5" ht="13.8" x14ac:dyDescent="0.25">
      <c r="A100" s="93"/>
      <c r="B100" s="93"/>
      <c r="C100" s="93"/>
      <c r="D100" s="94"/>
      <c r="E100" s="95"/>
    </row>
    <row r="101" spans="1:5" ht="13.8" x14ac:dyDescent="0.25">
      <c r="A101" s="93"/>
      <c r="B101" s="93"/>
      <c r="C101" s="93"/>
      <c r="D101" s="94"/>
      <c r="E101" s="95"/>
    </row>
    <row r="102" spans="1:5" ht="15.75" customHeight="1" x14ac:dyDescent="0.25">
      <c r="A102" s="96"/>
      <c r="B102" s="96"/>
      <c r="C102" s="96"/>
      <c r="D102" s="96"/>
      <c r="E102" s="96"/>
    </row>
  </sheetData>
  <pageMargins left="0.7" right="0.7" top="0.75" bottom="0.75" header="0.3" footer="0.3"/>
  <pageSetup orientation="portrait" horizontalDpi="300" verticalDpi="300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Ead valima nimekirjast" error="Vali" promptTitle="Vali nimekirjast rühm">
          <x14:formula1>
            <xm:f>KOHTUNIKUD!$C$3:$C$8</xm:f>
          </x14:formula1>
          <xm:sqref>C2:C5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83"/>
  <sheetViews>
    <sheetView workbookViewId="0">
      <pane ySplit="2" topLeftCell="A3" activePane="bottomLeft" state="frozen"/>
      <selection pane="bottomLeft" activeCell="H29" sqref="H29"/>
    </sheetView>
  </sheetViews>
  <sheetFormatPr defaultColWidth="14.44140625" defaultRowHeight="15.75" customHeight="1" x14ac:dyDescent="0.25"/>
  <cols>
    <col min="1" max="1" width="7.6640625" bestFit="1" customWidth="1"/>
    <col min="2" max="2" width="32.109375" style="6" customWidth="1"/>
    <col min="5" max="5" width="14.44140625" style="6"/>
    <col min="6" max="6" width="7.33203125" customWidth="1"/>
    <col min="7" max="7" width="8.6640625" style="6" bestFit="1" customWidth="1"/>
    <col min="8" max="8" width="32.109375" style="6" customWidth="1"/>
    <col min="9" max="11" width="14.44140625" style="6"/>
    <col min="12" max="12" width="7.33203125" customWidth="1"/>
    <col min="13" max="13" width="7.109375" customWidth="1"/>
  </cols>
  <sheetData>
    <row r="1" spans="1:16" ht="15.75" customHeight="1" x14ac:dyDescent="0.25">
      <c r="A1" s="164" t="s">
        <v>278</v>
      </c>
      <c r="B1" s="164"/>
      <c r="C1" s="164"/>
      <c r="D1" s="164"/>
      <c r="E1" s="113"/>
      <c r="F1" s="1"/>
      <c r="G1" s="164" t="s">
        <v>279</v>
      </c>
      <c r="H1" s="164"/>
      <c r="I1" s="164"/>
      <c r="J1" s="164"/>
      <c r="K1" s="113"/>
      <c r="L1" s="6"/>
      <c r="M1" s="6"/>
      <c r="N1" s="6"/>
      <c r="O1" s="6"/>
      <c r="P1" s="6"/>
    </row>
    <row r="2" spans="1:16" ht="15.75" customHeight="1" x14ac:dyDescent="0.25">
      <c r="A2" s="4" t="s">
        <v>0</v>
      </c>
      <c r="B2" s="4" t="s">
        <v>229</v>
      </c>
      <c r="C2" s="6" t="s">
        <v>230</v>
      </c>
      <c r="D2" s="6" t="s">
        <v>280</v>
      </c>
      <c r="E2" s="6" t="s">
        <v>281</v>
      </c>
      <c r="F2" s="1"/>
      <c r="G2" s="4" t="s">
        <v>0</v>
      </c>
      <c r="H2" s="4" t="s">
        <v>229</v>
      </c>
      <c r="I2" s="6" t="s">
        <v>230</v>
      </c>
      <c r="J2" s="6" t="s">
        <v>280</v>
      </c>
      <c r="K2" s="6" t="s">
        <v>281</v>
      </c>
      <c r="L2" s="6"/>
      <c r="M2" s="4" t="s">
        <v>282</v>
      </c>
      <c r="N2" s="6"/>
      <c r="O2" s="6"/>
      <c r="P2" s="6"/>
    </row>
    <row r="3" spans="1:16" ht="15.75" customHeight="1" x14ac:dyDescent="0.25">
      <c r="A3" s="69">
        <f>RANK(Table9[[#This Row],[TULEMUS]],Table9[TULEMUS],0)</f>
        <v>1</v>
      </c>
      <c r="B3" s="76" t="s">
        <v>283</v>
      </c>
      <c r="C3" s="76" t="s">
        <v>284</v>
      </c>
      <c r="D3" s="77">
        <v>90</v>
      </c>
      <c r="E3" s="77">
        <v>76.5</v>
      </c>
      <c r="F3" s="123" t="s">
        <v>10</v>
      </c>
      <c r="G3" s="69">
        <f>RANK(Table912[[#This Row],[TULEMUS]],Table912[TULEMUS],0)</f>
        <v>1</v>
      </c>
      <c r="H3" s="69" t="s">
        <v>285</v>
      </c>
      <c r="I3" s="69" t="s">
        <v>24</v>
      </c>
      <c r="J3" s="69">
        <v>36</v>
      </c>
      <c r="K3" s="69">
        <v>69.599999999999994</v>
      </c>
      <c r="L3" s="8" t="s">
        <v>10</v>
      </c>
      <c r="M3" s="4" t="s">
        <v>11</v>
      </c>
      <c r="N3" s="4" t="s">
        <v>229</v>
      </c>
      <c r="O3" s="4" t="s">
        <v>286</v>
      </c>
      <c r="P3" s="4" t="s">
        <v>287</v>
      </c>
    </row>
    <row r="4" spans="1:16" ht="15.75" customHeight="1" x14ac:dyDescent="0.25">
      <c r="A4" s="69">
        <f>RANK(Table9[[#This Row],[TULEMUS]],Table9[TULEMUS],0)</f>
        <v>2</v>
      </c>
      <c r="B4" s="76" t="s">
        <v>288</v>
      </c>
      <c r="C4" s="76" t="s">
        <v>289</v>
      </c>
      <c r="D4" s="77">
        <v>82</v>
      </c>
      <c r="E4" s="77">
        <v>75.5</v>
      </c>
      <c r="F4" s="123" t="s">
        <v>10</v>
      </c>
      <c r="G4" s="69">
        <f>RANK(Table912[[#This Row],[TULEMUS]],Table912[TULEMUS],0)</f>
        <v>2</v>
      </c>
      <c r="H4" s="69" t="s">
        <v>290</v>
      </c>
      <c r="I4" s="69" t="s">
        <v>9</v>
      </c>
      <c r="J4" s="69">
        <v>34</v>
      </c>
      <c r="K4" s="69">
        <v>67.2</v>
      </c>
      <c r="L4" s="123"/>
      <c r="M4" s="6">
        <v>1</v>
      </c>
      <c r="N4" s="6" t="str">
        <f>VLOOKUP(Table13[[#This Row],[Koht]],Table9[#All],2,FALSE)</f>
        <v>Madis Naarits</v>
      </c>
      <c r="O4" s="6" t="str">
        <f>VLOOKUP(Table13[[#This Row],[Koht]],Table9[#All],3,FALSE)</f>
        <v xml:space="preserve">PPK  </v>
      </c>
      <c r="P4" s="6">
        <f>VLOOKUP(Table13[[#This Row],[Koht]],Table9[#All],4,FALSE)</f>
        <v>90</v>
      </c>
    </row>
    <row r="5" spans="1:16" ht="15.75" customHeight="1" x14ac:dyDescent="0.25">
      <c r="A5" s="69">
        <f>RANK(Table9[[#This Row],[TULEMUS]],Table9[TULEMUS],0)</f>
        <v>3</v>
      </c>
      <c r="B5" s="76" t="s">
        <v>291</v>
      </c>
      <c r="C5" s="76" t="s">
        <v>17</v>
      </c>
      <c r="D5" s="77">
        <v>74</v>
      </c>
      <c r="E5" s="77">
        <v>100.4</v>
      </c>
      <c r="F5" s="123" t="s">
        <v>10</v>
      </c>
      <c r="G5" s="69">
        <f>RANK(Table912[[#This Row],[TULEMUS]],Table912[TULEMUS],0)</f>
        <v>3</v>
      </c>
      <c r="H5" s="69" t="s">
        <v>292</v>
      </c>
      <c r="I5" s="69" t="s">
        <v>17</v>
      </c>
      <c r="J5" s="69">
        <v>29</v>
      </c>
      <c r="K5" s="69">
        <v>70.2</v>
      </c>
      <c r="L5" s="123"/>
      <c r="M5" s="6">
        <v>2</v>
      </c>
      <c r="N5" s="6" t="str">
        <f>VLOOKUP(Table13[[#This Row],[Koht]],Table9[#All],2,FALSE)</f>
        <v>Hannes Haav</v>
      </c>
      <c r="O5" s="6" t="str">
        <f>VLOOKUP(Table13[[#This Row],[Koht]],Table9[#All],3,FALSE)</f>
        <v>Töötaja</v>
      </c>
      <c r="P5" s="6">
        <f>VLOOKUP(Table13[[#This Row],[Koht]],Table9[#All],4,FALSE)</f>
        <v>82</v>
      </c>
    </row>
    <row r="6" spans="1:16" ht="15.75" customHeight="1" x14ac:dyDescent="0.25">
      <c r="A6" s="8">
        <f>RANK(Table9[[#This Row],[TULEMUS]],Table9[TULEMUS],0)</f>
        <v>4</v>
      </c>
      <c r="B6" s="72" t="s">
        <v>293</v>
      </c>
      <c r="C6" s="72" t="s">
        <v>17</v>
      </c>
      <c r="D6" s="73">
        <v>73</v>
      </c>
      <c r="E6" s="73">
        <v>72.5</v>
      </c>
      <c r="F6" s="123"/>
      <c r="G6" s="8">
        <f>RANK(Table912[[#This Row],[TULEMUS]],Table912[TULEMUS],0)</f>
        <v>4</v>
      </c>
      <c r="H6" s="10" t="s">
        <v>294</v>
      </c>
      <c r="I6" s="8" t="s">
        <v>17</v>
      </c>
      <c r="J6" s="10">
        <v>24</v>
      </c>
      <c r="K6" s="10">
        <v>52</v>
      </c>
      <c r="L6" s="123"/>
      <c r="M6" s="6">
        <v>3</v>
      </c>
      <c r="N6" s="6" t="str">
        <f>VLOOKUP(Table13[[#This Row],[Koht]],Table9[#All],2,FALSE)</f>
        <v>Are Jaagup Tammiksaare</v>
      </c>
      <c r="O6" s="6" t="str">
        <f>VLOOKUP(Table13[[#This Row],[Koht]],Table9[#All],3,FALSE)</f>
        <v>PPK</v>
      </c>
      <c r="P6" s="6">
        <f>VLOOKUP(Table13[[#This Row],[Koht]],Table9[#All],4,FALSE)</f>
        <v>74</v>
      </c>
    </row>
    <row r="7" spans="1:16" ht="15.75" customHeight="1" x14ac:dyDescent="0.25">
      <c r="A7" s="8">
        <f>RANK(Table9[[#This Row],[TULEMUS]],Table9[TULEMUS],0)</f>
        <v>5</v>
      </c>
      <c r="B7" s="74" t="s">
        <v>295</v>
      </c>
      <c r="C7" s="74" t="s">
        <v>24</v>
      </c>
      <c r="D7" s="74">
        <v>68</v>
      </c>
      <c r="E7" s="74">
        <v>72</v>
      </c>
      <c r="F7" s="123"/>
      <c r="G7" s="8">
        <f>RANK(Table912[[#This Row],[TULEMUS]],Table912[TULEMUS],0)</f>
        <v>5</v>
      </c>
      <c r="H7" s="8" t="s">
        <v>296</v>
      </c>
      <c r="I7" s="8" t="s">
        <v>297</v>
      </c>
      <c r="J7" s="8">
        <v>23</v>
      </c>
      <c r="K7" s="8">
        <v>53</v>
      </c>
      <c r="L7" s="123"/>
      <c r="M7" s="6"/>
      <c r="N7" s="6"/>
      <c r="O7" s="6"/>
      <c r="P7" s="6"/>
    </row>
    <row r="8" spans="1:16" ht="15.75" customHeight="1" x14ac:dyDescent="0.25">
      <c r="A8" s="8">
        <f>RANK(Table9[[#This Row],[TULEMUS]],Table9[TULEMUS],0)</f>
        <v>6</v>
      </c>
      <c r="B8" s="8" t="s">
        <v>298</v>
      </c>
      <c r="C8" s="8" t="s">
        <v>24</v>
      </c>
      <c r="D8" s="8">
        <v>65</v>
      </c>
      <c r="E8" s="8">
        <v>74.400000000000006</v>
      </c>
      <c r="F8" s="123"/>
      <c r="G8" s="8">
        <f>RANK(Table912[[#This Row],[TULEMUS]],Table912[TULEMUS],0)</f>
        <v>6</v>
      </c>
      <c r="H8" s="8" t="s">
        <v>299</v>
      </c>
      <c r="I8" s="8" t="s">
        <v>297</v>
      </c>
      <c r="J8" s="8">
        <v>20</v>
      </c>
      <c r="K8" s="8">
        <v>64.8</v>
      </c>
      <c r="L8" s="123"/>
      <c r="M8" s="4" t="s">
        <v>300</v>
      </c>
      <c r="N8" s="6"/>
      <c r="O8" s="6"/>
      <c r="P8" s="6"/>
    </row>
    <row r="9" spans="1:16" ht="15.75" customHeight="1" x14ac:dyDescent="0.25">
      <c r="A9" s="8">
        <f>RANK(Table9[[#This Row],[TULEMUS]],Table9[TULEMUS],0)</f>
        <v>6</v>
      </c>
      <c r="B9" s="8" t="s">
        <v>301</v>
      </c>
      <c r="C9" s="8" t="s">
        <v>24</v>
      </c>
      <c r="D9" s="8">
        <v>65</v>
      </c>
      <c r="E9" s="8">
        <v>94.5</v>
      </c>
      <c r="F9" s="123"/>
      <c r="G9" s="107">
        <f>RANK(Table912[[#This Row],[TULEMUS]],Table912[TULEMUS],0)</f>
        <v>6</v>
      </c>
      <c r="H9" s="8" t="s">
        <v>302</v>
      </c>
      <c r="I9" s="8" t="s">
        <v>17</v>
      </c>
      <c r="J9" s="8">
        <v>20</v>
      </c>
      <c r="K9" s="8">
        <v>71.8</v>
      </c>
      <c r="L9" s="123"/>
      <c r="M9" s="4" t="s">
        <v>11</v>
      </c>
      <c r="N9" s="4" t="s">
        <v>229</v>
      </c>
      <c r="O9" s="4" t="s">
        <v>286</v>
      </c>
      <c r="P9" s="4" t="s">
        <v>287</v>
      </c>
    </row>
    <row r="10" spans="1:16" ht="15.75" customHeight="1" x14ac:dyDescent="0.25">
      <c r="A10" s="8">
        <f>RANK(Table9[[#This Row],[TULEMUS]],Table9[TULEMUS],0)</f>
        <v>8</v>
      </c>
      <c r="B10" s="8" t="s">
        <v>257</v>
      </c>
      <c r="C10" s="8" t="s">
        <v>17</v>
      </c>
      <c r="D10" s="8">
        <v>61</v>
      </c>
      <c r="E10" s="8">
        <v>70.599999999999994</v>
      </c>
      <c r="F10" s="123"/>
      <c r="G10" s="150">
        <f>RANK(Table912[[#This Row],[TULEMUS]],Table912[TULEMUS],0)</f>
        <v>8</v>
      </c>
      <c r="H10" s="144" t="s">
        <v>303</v>
      </c>
      <c r="I10" s="144" t="s">
        <v>24</v>
      </c>
      <c r="J10" s="144">
        <v>13</v>
      </c>
      <c r="K10" s="144">
        <v>51</v>
      </c>
      <c r="L10" s="123"/>
      <c r="M10" s="6">
        <v>1</v>
      </c>
      <c r="N10" s="6" t="str">
        <f>VLOOKUP(Table1315[[#This Row],[Koht]],Table912[#All],2,FALSE)</f>
        <v>Keity Vaistla</v>
      </c>
      <c r="O10" s="6" t="str">
        <f>VLOOKUP(Table1315[[#This Row],[Koht]],Table912[#All],3,FALSE)</f>
        <v>JK</v>
      </c>
      <c r="P10" s="6">
        <f>VLOOKUP(Table1315[[#This Row],[Koht]],Table912[#All],4,FALSE)</f>
        <v>36</v>
      </c>
    </row>
    <row r="11" spans="1:16" ht="15.75" customHeight="1" x14ac:dyDescent="0.25">
      <c r="A11" s="8">
        <f>RANK(Table9[[#This Row],[TULEMUS]],Table9[TULEMUS],0)</f>
        <v>9</v>
      </c>
      <c r="B11" s="72" t="s">
        <v>304</v>
      </c>
      <c r="C11" s="72" t="s">
        <v>289</v>
      </c>
      <c r="D11" s="73">
        <v>60</v>
      </c>
      <c r="E11" s="73">
        <v>100.5</v>
      </c>
      <c r="F11" s="123"/>
      <c r="G11" s="97"/>
      <c r="H11" s="97"/>
      <c r="I11" s="97"/>
      <c r="J11" s="97"/>
      <c r="K11" s="97"/>
      <c r="L11" s="96"/>
      <c r="M11" s="6">
        <v>2</v>
      </c>
      <c r="N11" s="6" t="str">
        <f>VLOOKUP(Table1315[[#This Row],[Koht]],Table912[#All],2,FALSE)</f>
        <v>Stella Polikarpus</v>
      </c>
      <c r="O11" s="6" t="str">
        <f>VLOOKUP(Table1315[[#This Row],[Koht]],Table912[#All],3,FALSE)</f>
        <v>PÄK</v>
      </c>
      <c r="P11" s="6">
        <f>VLOOKUP(Table1315[[#This Row],[Koht]],Table912[#All],4,FALSE)</f>
        <v>34</v>
      </c>
    </row>
    <row r="12" spans="1:16" ht="15.75" customHeight="1" x14ac:dyDescent="0.25">
      <c r="A12" s="8">
        <f>RANK(Table9[[#This Row],[TULEMUS]],Table9[TULEMUS],0)</f>
        <v>10</v>
      </c>
      <c r="B12" s="72" t="s">
        <v>305</v>
      </c>
      <c r="C12" s="72" t="s">
        <v>17</v>
      </c>
      <c r="D12" s="73">
        <v>56</v>
      </c>
      <c r="E12" s="73">
        <v>77.900000000000006</v>
      </c>
      <c r="F12" s="123"/>
      <c r="G12" s="93"/>
      <c r="H12" s="93"/>
      <c r="I12" s="93"/>
      <c r="J12" s="93"/>
      <c r="K12" s="93"/>
      <c r="L12" s="106"/>
      <c r="M12" s="6">
        <v>3</v>
      </c>
      <c r="N12" s="6" t="str">
        <f>VLOOKUP(Table1315[[#This Row],[Koht]],Table912[#All],2,FALSE)</f>
        <v>Kristin Strohm</v>
      </c>
      <c r="O12" s="6" t="str">
        <f>VLOOKUP(Table1315[[#This Row],[Koht]],Table912[#All],3,FALSE)</f>
        <v>PPK</v>
      </c>
      <c r="P12" s="6">
        <f>VLOOKUP(Table1315[[#This Row],[Koht]],Table912[#All],4,FALSE)</f>
        <v>29</v>
      </c>
    </row>
    <row r="13" spans="1:16" ht="15.75" customHeight="1" x14ac:dyDescent="0.25">
      <c r="A13" s="8">
        <f>RANK(Table9[[#This Row],[TULEMUS]],Table9[TULEMUS],0)</f>
        <v>11</v>
      </c>
      <c r="B13" s="72" t="s">
        <v>306</v>
      </c>
      <c r="C13" s="72" t="s">
        <v>17</v>
      </c>
      <c r="D13" s="73">
        <v>55</v>
      </c>
      <c r="E13" s="73">
        <v>92.6</v>
      </c>
      <c r="F13" s="123"/>
      <c r="G13" s="93"/>
      <c r="H13" s="93"/>
      <c r="I13" s="93"/>
      <c r="J13" s="93"/>
      <c r="K13" s="93"/>
      <c r="L13" s="96"/>
      <c r="M13" s="6"/>
      <c r="N13" s="6"/>
      <c r="O13" s="6"/>
      <c r="P13" s="6"/>
    </row>
    <row r="14" spans="1:16" ht="15.75" customHeight="1" x14ac:dyDescent="0.25">
      <c r="A14" s="8">
        <f>RANK(Table9[[#This Row],[TULEMUS]],Table9[TULEMUS],0)</f>
        <v>12</v>
      </c>
      <c r="B14" s="72" t="s">
        <v>307</v>
      </c>
      <c r="C14" s="72" t="s">
        <v>17</v>
      </c>
      <c r="D14" s="73">
        <v>52</v>
      </c>
      <c r="E14" s="73">
        <v>81.2</v>
      </c>
      <c r="F14" s="123"/>
      <c r="G14" s="93"/>
      <c r="H14" s="93"/>
      <c r="I14" s="93"/>
      <c r="J14" s="93"/>
      <c r="K14" s="93"/>
      <c r="L14" s="96"/>
      <c r="M14" s="6"/>
      <c r="N14" s="6"/>
      <c r="O14" s="6"/>
      <c r="P14" s="6"/>
    </row>
    <row r="15" spans="1:16" ht="15.75" customHeight="1" x14ac:dyDescent="0.25">
      <c r="A15" s="8">
        <f>RANK(Table9[[#This Row],[TULEMUS]],Table9[TULEMUS],0)</f>
        <v>13</v>
      </c>
      <c r="B15" s="8" t="s">
        <v>308</v>
      </c>
      <c r="C15" s="8" t="s">
        <v>45</v>
      </c>
      <c r="D15" s="8">
        <v>51</v>
      </c>
      <c r="E15" s="8">
        <v>98.4</v>
      </c>
      <c r="F15" s="123"/>
      <c r="G15" s="93"/>
      <c r="H15" s="93"/>
      <c r="I15" s="93"/>
      <c r="J15" s="93"/>
      <c r="K15" s="93"/>
      <c r="L15" s="96"/>
      <c r="M15" s="6"/>
      <c r="N15" s="6"/>
      <c r="O15" s="6"/>
      <c r="P15" s="6"/>
    </row>
    <row r="16" spans="1:16" ht="15.75" customHeight="1" x14ac:dyDescent="0.25">
      <c r="A16" s="8">
        <f>RANK(Table9[[#This Row],[TULEMUS]],Table9[TULEMUS],0)</f>
        <v>13</v>
      </c>
      <c r="B16" s="8" t="s">
        <v>309</v>
      </c>
      <c r="C16" s="8" t="s">
        <v>17</v>
      </c>
      <c r="D16" s="8">
        <v>51</v>
      </c>
      <c r="E16" s="8">
        <v>76.400000000000006</v>
      </c>
      <c r="F16" s="123"/>
      <c r="G16" s="93"/>
      <c r="H16" s="93"/>
      <c r="I16" s="93"/>
      <c r="J16" s="93"/>
      <c r="K16" s="93"/>
      <c r="L16" s="96"/>
      <c r="M16" s="6"/>
      <c r="N16" s="6"/>
      <c r="O16" s="6"/>
      <c r="P16" s="6"/>
    </row>
    <row r="17" spans="1:16" ht="15.75" customHeight="1" x14ac:dyDescent="0.25">
      <c r="A17" s="8">
        <f>RANK(Table9[[#This Row],[TULEMUS]],Table9[TULEMUS],0)</f>
        <v>15</v>
      </c>
      <c r="B17" s="72" t="s">
        <v>310</v>
      </c>
      <c r="C17" s="72" t="s">
        <v>17</v>
      </c>
      <c r="D17" s="73">
        <v>50</v>
      </c>
      <c r="E17" s="73">
        <v>57.6</v>
      </c>
      <c r="F17" s="123"/>
      <c r="G17" s="93"/>
      <c r="H17" s="93"/>
      <c r="I17" s="93"/>
      <c r="J17" s="93"/>
      <c r="K17" s="93"/>
      <c r="L17" s="96"/>
      <c r="M17" s="6"/>
      <c r="N17" s="6"/>
      <c r="O17" s="6"/>
      <c r="P17" s="6"/>
    </row>
    <row r="18" spans="1:16" ht="15.75" customHeight="1" x14ac:dyDescent="0.25">
      <c r="A18" s="8">
        <f>RANK(Table9[[#This Row],[TULEMUS]],Table9[TULEMUS],0)</f>
        <v>15</v>
      </c>
      <c r="B18" s="72" t="s">
        <v>311</v>
      </c>
      <c r="C18" s="72" t="s">
        <v>17</v>
      </c>
      <c r="D18" s="73">
        <v>50</v>
      </c>
      <c r="E18" s="73">
        <v>78.2</v>
      </c>
      <c r="F18" s="117"/>
      <c r="G18" s="93"/>
      <c r="H18" s="93"/>
      <c r="I18" s="93"/>
      <c r="J18" s="93"/>
      <c r="K18" s="93"/>
      <c r="L18" s="96"/>
      <c r="M18" s="6"/>
      <c r="N18" s="6"/>
      <c r="O18" s="6"/>
      <c r="P18" s="6"/>
    </row>
    <row r="19" spans="1:16" ht="15.75" customHeight="1" x14ac:dyDescent="0.25">
      <c r="A19" s="8">
        <f>RANK(Table9[[#This Row],[TULEMUS]],Table9[TULEMUS],0)</f>
        <v>15</v>
      </c>
      <c r="B19" s="8" t="s">
        <v>312</v>
      </c>
      <c r="C19" s="8" t="s">
        <v>17</v>
      </c>
      <c r="D19" s="8">
        <v>50</v>
      </c>
      <c r="E19" s="8">
        <v>80.900000000000006</v>
      </c>
      <c r="F19" s="8"/>
      <c r="G19" s="93"/>
      <c r="H19" s="93"/>
      <c r="I19" s="93"/>
      <c r="J19" s="93"/>
      <c r="K19" s="93"/>
      <c r="L19" s="96"/>
      <c r="M19" s="6"/>
      <c r="N19" s="6"/>
      <c r="O19" s="6"/>
      <c r="P19" s="6"/>
    </row>
    <row r="20" spans="1:16" ht="15.75" customHeight="1" x14ac:dyDescent="0.25">
      <c r="A20" s="8">
        <f>RANK(Table9[[#This Row],[TULEMUS]],Table9[TULEMUS],0)</f>
        <v>18</v>
      </c>
      <c r="B20" s="72" t="s">
        <v>313</v>
      </c>
      <c r="C20" s="72" t="s">
        <v>17</v>
      </c>
      <c r="D20" s="73">
        <v>49</v>
      </c>
      <c r="E20" s="73">
        <v>72.400000000000006</v>
      </c>
      <c r="F20" s="123"/>
      <c r="G20" s="93"/>
      <c r="H20" s="93"/>
      <c r="I20" s="93"/>
      <c r="J20" s="93"/>
      <c r="K20" s="93"/>
      <c r="L20" s="96"/>
      <c r="M20" s="6"/>
      <c r="N20" s="6"/>
      <c r="O20" s="6"/>
      <c r="P20" s="6"/>
    </row>
    <row r="21" spans="1:16" ht="15.75" customHeight="1" x14ac:dyDescent="0.25">
      <c r="A21" s="8">
        <f>RANK(Table9[[#This Row],[TULEMUS]],Table9[TULEMUS],0)</f>
        <v>18</v>
      </c>
      <c r="B21" s="72" t="s">
        <v>314</v>
      </c>
      <c r="C21" s="72" t="s">
        <v>17</v>
      </c>
      <c r="D21" s="73">
        <v>49</v>
      </c>
      <c r="E21" s="73">
        <v>89.3</v>
      </c>
      <c r="F21" s="123"/>
      <c r="G21" s="93"/>
      <c r="H21" s="93"/>
      <c r="I21" s="93"/>
      <c r="J21" s="93"/>
      <c r="K21" s="93"/>
      <c r="L21" s="96"/>
      <c r="M21" s="6"/>
      <c r="N21" s="6"/>
      <c r="O21" s="6"/>
      <c r="P21" s="6"/>
    </row>
    <row r="22" spans="1:16" ht="15.75" customHeight="1" x14ac:dyDescent="0.25">
      <c r="A22" s="8">
        <f>RANK(Table9[[#This Row],[TULEMUS]],Table9[TULEMUS],0)</f>
        <v>18</v>
      </c>
      <c r="B22" s="72" t="s">
        <v>315</v>
      </c>
      <c r="C22" s="72" t="s">
        <v>17</v>
      </c>
      <c r="D22" s="73">
        <v>49</v>
      </c>
      <c r="E22" s="73">
        <v>77.5</v>
      </c>
      <c r="F22" s="123"/>
      <c r="G22" s="93"/>
      <c r="H22" s="93"/>
      <c r="I22" s="93"/>
      <c r="J22" s="93"/>
      <c r="K22" s="93"/>
      <c r="L22" s="96"/>
      <c r="M22" s="6"/>
      <c r="N22" s="6"/>
      <c r="O22" s="6"/>
      <c r="P22" s="6"/>
    </row>
    <row r="23" spans="1:16" ht="15.75" customHeight="1" x14ac:dyDescent="0.25">
      <c r="A23" s="8">
        <f>RANK(Table9[[#This Row],[TULEMUS]],Table9[TULEMUS],0)</f>
        <v>21</v>
      </c>
      <c r="B23" s="72" t="s">
        <v>316</v>
      </c>
      <c r="C23" s="72" t="s">
        <v>17</v>
      </c>
      <c r="D23" s="73">
        <v>48</v>
      </c>
      <c r="E23" s="73">
        <v>66.7</v>
      </c>
      <c r="F23" s="123"/>
      <c r="G23" s="93"/>
      <c r="H23" s="93"/>
      <c r="I23" s="93"/>
      <c r="J23" s="93"/>
      <c r="K23" s="93"/>
      <c r="L23" s="96"/>
      <c r="M23" s="6"/>
      <c r="N23" s="6"/>
      <c r="O23" s="6"/>
      <c r="P23" s="6"/>
    </row>
    <row r="24" spans="1:16" ht="15.75" customHeight="1" x14ac:dyDescent="0.25">
      <c r="A24" s="8">
        <f>RANK(Table9[[#This Row],[TULEMUS]],Table9[TULEMUS],0)</f>
        <v>22</v>
      </c>
      <c r="B24" s="8" t="s">
        <v>317</v>
      </c>
      <c r="C24" s="8" t="s">
        <v>17</v>
      </c>
      <c r="D24" s="8">
        <v>47</v>
      </c>
      <c r="E24" s="8">
        <v>90</v>
      </c>
      <c r="F24" s="123"/>
      <c r="G24" s="93"/>
      <c r="H24" s="93"/>
      <c r="I24" s="93"/>
      <c r="J24" s="93"/>
      <c r="K24" s="93"/>
      <c r="L24" s="96"/>
      <c r="M24" s="6"/>
      <c r="N24" s="6"/>
      <c r="O24" s="6"/>
      <c r="P24" s="6"/>
    </row>
    <row r="25" spans="1:16" ht="15.75" customHeight="1" x14ac:dyDescent="0.25">
      <c r="A25" s="8">
        <f>RANK(Table9[[#This Row],[TULEMUS]],Table9[TULEMUS],0)</f>
        <v>23</v>
      </c>
      <c r="B25" s="8" t="s">
        <v>318</v>
      </c>
      <c r="C25" s="8" t="s">
        <v>17</v>
      </c>
      <c r="D25" s="8">
        <v>46</v>
      </c>
      <c r="E25" s="8">
        <v>71.5</v>
      </c>
      <c r="F25" s="123"/>
      <c r="G25" s="93"/>
      <c r="H25" s="93"/>
      <c r="I25" s="93"/>
      <c r="J25" s="93"/>
      <c r="K25" s="93"/>
      <c r="L25" s="96"/>
      <c r="M25" s="6"/>
      <c r="N25" s="6"/>
      <c r="O25" s="6"/>
      <c r="P25" s="6"/>
    </row>
    <row r="26" spans="1:16" ht="15.75" customHeight="1" x14ac:dyDescent="0.25">
      <c r="A26" s="8">
        <f>RANK(Table9[[#This Row],[TULEMUS]],Table9[TULEMUS],0)</f>
        <v>24</v>
      </c>
      <c r="B26" s="8" t="s">
        <v>319</v>
      </c>
      <c r="C26" s="8" t="s">
        <v>24</v>
      </c>
      <c r="D26" s="8">
        <v>44</v>
      </c>
      <c r="E26" s="8">
        <v>80.3</v>
      </c>
      <c r="F26" s="123"/>
      <c r="G26" s="93"/>
      <c r="H26" s="93"/>
      <c r="I26" s="93"/>
      <c r="J26" s="93"/>
      <c r="K26" s="93"/>
      <c r="L26" s="96"/>
      <c r="M26" s="6"/>
      <c r="N26" s="6"/>
      <c r="O26" s="6"/>
      <c r="P26" s="6"/>
    </row>
    <row r="27" spans="1:16" ht="15.75" customHeight="1" x14ac:dyDescent="0.25">
      <c r="A27" s="8">
        <f>RANK(Table9[[#This Row],[TULEMUS]],Table9[TULEMUS],0)</f>
        <v>25</v>
      </c>
      <c r="B27" s="8" t="s">
        <v>320</v>
      </c>
      <c r="C27" s="8" t="s">
        <v>24</v>
      </c>
      <c r="D27" s="8">
        <v>43</v>
      </c>
      <c r="E27" s="8">
        <v>68.099999999999994</v>
      </c>
      <c r="F27" s="123"/>
      <c r="G27" s="93"/>
      <c r="H27" s="93"/>
      <c r="I27" s="93"/>
      <c r="J27" s="93"/>
      <c r="K27" s="93"/>
      <c r="L27" s="96"/>
      <c r="M27" s="6"/>
      <c r="N27" s="6"/>
      <c r="O27" s="6"/>
      <c r="P27" s="6"/>
    </row>
    <row r="28" spans="1:16" ht="15" x14ac:dyDescent="0.25">
      <c r="A28" s="8">
        <f>RANK(Table9[[#This Row],[TULEMUS]],Table9[TULEMUS],0)</f>
        <v>26</v>
      </c>
      <c r="B28" s="72" t="s">
        <v>321</v>
      </c>
      <c r="C28" s="72" t="s">
        <v>17</v>
      </c>
      <c r="D28" s="73">
        <v>40</v>
      </c>
      <c r="E28" s="73">
        <v>83.3</v>
      </c>
      <c r="F28" s="123"/>
      <c r="G28" s="93"/>
      <c r="H28" s="93"/>
      <c r="I28" s="93"/>
      <c r="J28" s="93"/>
      <c r="K28" s="93"/>
      <c r="L28" s="96"/>
      <c r="M28" s="6"/>
      <c r="N28" s="6"/>
      <c r="O28" s="6"/>
      <c r="P28" s="6"/>
    </row>
    <row r="29" spans="1:16" ht="13.2" x14ac:dyDescent="0.25">
      <c r="A29" s="8">
        <f>RANK(Table9[[#This Row],[TULEMUS]],Table9[TULEMUS],0)</f>
        <v>26</v>
      </c>
      <c r="B29" s="8" t="s">
        <v>322</v>
      </c>
      <c r="C29" s="8" t="s">
        <v>24</v>
      </c>
      <c r="D29" s="8">
        <v>40</v>
      </c>
      <c r="E29" s="8">
        <v>95.6</v>
      </c>
      <c r="F29" s="123"/>
      <c r="G29" s="93"/>
      <c r="H29" s="93"/>
      <c r="I29" s="93"/>
      <c r="J29" s="93"/>
      <c r="K29" s="93"/>
      <c r="L29" s="96"/>
      <c r="M29" s="6"/>
      <c r="N29" s="6"/>
      <c r="O29" s="6"/>
      <c r="P29" s="6"/>
    </row>
    <row r="30" spans="1:16" ht="13.2" x14ac:dyDescent="0.25">
      <c r="A30" s="8">
        <f>RANK(Table9[[#This Row],[TULEMUS]],Table9[TULEMUS],0)</f>
        <v>26</v>
      </c>
      <c r="B30" s="8" t="s">
        <v>323</v>
      </c>
      <c r="C30" s="8" t="s">
        <v>24</v>
      </c>
      <c r="D30" s="8">
        <v>40</v>
      </c>
      <c r="E30" s="8">
        <v>75.8</v>
      </c>
      <c r="F30" s="123"/>
      <c r="G30" s="93"/>
      <c r="H30" s="93"/>
      <c r="I30" s="93"/>
      <c r="J30" s="93"/>
      <c r="K30" s="93"/>
      <c r="L30" s="96"/>
      <c r="M30" s="6"/>
      <c r="N30" s="6"/>
      <c r="O30" s="6"/>
      <c r="P30" s="6"/>
    </row>
    <row r="31" spans="1:16" ht="15.6" x14ac:dyDescent="0.3">
      <c r="A31" s="8">
        <f>RANK(Table9[[#This Row],[TULEMUS]],Table9[TULEMUS],0)</f>
        <v>29</v>
      </c>
      <c r="B31" s="72" t="s">
        <v>324</v>
      </c>
      <c r="C31" s="72" t="s">
        <v>17</v>
      </c>
      <c r="D31" s="75">
        <v>39</v>
      </c>
      <c r="E31" s="73">
        <v>85.2</v>
      </c>
      <c r="F31" s="123"/>
      <c r="G31" s="93"/>
      <c r="H31" s="93"/>
      <c r="I31" s="93"/>
      <c r="J31" s="93"/>
      <c r="K31" s="93"/>
      <c r="L31" s="96"/>
      <c r="M31" s="6"/>
      <c r="N31" s="6"/>
      <c r="O31" s="6"/>
      <c r="P31" s="6"/>
    </row>
    <row r="32" spans="1:16" ht="13.2" x14ac:dyDescent="0.25">
      <c r="A32" s="8">
        <f>RANK(Table9[[#This Row],[TULEMUS]],Table9[TULEMUS],0)</f>
        <v>30</v>
      </c>
      <c r="B32" s="8" t="s">
        <v>259</v>
      </c>
      <c r="C32" s="8" t="s">
        <v>17</v>
      </c>
      <c r="D32" s="8">
        <v>34</v>
      </c>
      <c r="E32" s="8">
        <v>80</v>
      </c>
      <c r="F32" s="117"/>
      <c r="G32" s="93"/>
      <c r="H32" s="93"/>
      <c r="I32" s="93"/>
      <c r="J32" s="93"/>
      <c r="K32" s="93"/>
      <c r="L32" s="96"/>
      <c r="M32" s="6"/>
      <c r="N32" s="6"/>
      <c r="O32" s="6"/>
      <c r="P32" s="6"/>
    </row>
    <row r="33" spans="1:16" ht="13.2" x14ac:dyDescent="0.25">
      <c r="A33" s="8">
        <f>RANK(Table9[[#This Row],[TULEMUS]],Table9[TULEMUS],0)</f>
        <v>31</v>
      </c>
      <c r="B33" s="8" t="s">
        <v>325</v>
      </c>
      <c r="C33" s="8" t="s">
        <v>9</v>
      </c>
      <c r="D33" s="8">
        <v>33</v>
      </c>
      <c r="E33" s="8">
        <v>94</v>
      </c>
      <c r="F33" s="8"/>
      <c r="G33" s="93"/>
      <c r="H33" s="93"/>
      <c r="I33" s="93"/>
      <c r="J33" s="93"/>
      <c r="K33" s="93"/>
      <c r="L33" s="96"/>
      <c r="M33" s="6"/>
      <c r="N33" s="6"/>
      <c r="O33" s="6"/>
      <c r="P33" s="6"/>
    </row>
    <row r="34" spans="1:16" ht="15" x14ac:dyDescent="0.25">
      <c r="A34" s="144">
        <f>RANK(Table9[[#This Row],[TULEMUS]],Table9[TULEMUS],0)</f>
        <v>32</v>
      </c>
      <c r="B34" s="151" t="s">
        <v>326</v>
      </c>
      <c r="C34" s="151" t="s">
        <v>17</v>
      </c>
      <c r="D34" s="152">
        <v>30</v>
      </c>
      <c r="E34" s="152">
        <v>75.5</v>
      </c>
      <c r="F34" s="117"/>
      <c r="G34" s="93"/>
      <c r="H34" s="93"/>
      <c r="I34" s="93"/>
      <c r="J34" s="93"/>
      <c r="K34" s="93"/>
      <c r="L34" s="96"/>
      <c r="M34" s="6"/>
      <c r="N34" s="6"/>
      <c r="O34" s="6"/>
      <c r="P34" s="6"/>
    </row>
    <row r="35" spans="1:16" ht="13.8" x14ac:dyDescent="0.25">
      <c r="A35" s="97"/>
      <c r="B35" s="97"/>
      <c r="C35" s="97"/>
      <c r="D35" s="97"/>
      <c r="E35" s="97"/>
      <c r="F35" s="1"/>
      <c r="G35" s="93"/>
      <c r="H35" s="93"/>
      <c r="I35" s="93"/>
      <c r="J35" s="93"/>
      <c r="K35" s="93"/>
      <c r="L35" s="96"/>
      <c r="M35" s="6"/>
      <c r="N35" s="6"/>
      <c r="O35" s="6"/>
      <c r="P35" s="6"/>
    </row>
    <row r="36" spans="1:16" ht="13.8" x14ac:dyDescent="0.25">
      <c r="A36" s="93"/>
      <c r="B36" s="93"/>
      <c r="C36" s="93"/>
      <c r="D36" s="93"/>
      <c r="E36" s="93"/>
      <c r="F36" s="1"/>
      <c r="G36" s="93"/>
      <c r="H36" s="93"/>
      <c r="I36" s="93"/>
      <c r="J36" s="93"/>
      <c r="K36" s="93"/>
      <c r="L36" s="96"/>
      <c r="M36" s="6"/>
      <c r="N36" s="6"/>
      <c r="O36" s="6"/>
      <c r="P36" s="6"/>
    </row>
    <row r="37" spans="1:16" ht="13.8" x14ac:dyDescent="0.25">
      <c r="A37" s="93"/>
      <c r="B37" s="93"/>
      <c r="C37" s="93"/>
      <c r="D37" s="93"/>
      <c r="E37" s="93"/>
      <c r="F37" s="1"/>
      <c r="G37" s="93"/>
      <c r="H37" s="93"/>
      <c r="I37" s="93"/>
      <c r="J37" s="93"/>
      <c r="K37" s="93"/>
      <c r="L37" s="96"/>
      <c r="M37" s="6"/>
      <c r="N37" s="6"/>
      <c r="O37" s="6"/>
      <c r="P37" s="6"/>
    </row>
    <row r="38" spans="1:16" ht="13.8" x14ac:dyDescent="0.25">
      <c r="A38" s="93"/>
      <c r="B38" s="93"/>
      <c r="C38" s="93"/>
      <c r="D38" s="93"/>
      <c r="E38" s="93"/>
      <c r="F38" s="1"/>
      <c r="G38" s="93"/>
      <c r="H38" s="93"/>
      <c r="I38" s="93"/>
      <c r="J38" s="93"/>
      <c r="K38" s="93"/>
      <c r="L38" s="96"/>
      <c r="M38" s="6"/>
      <c r="N38" s="6"/>
      <c r="O38" s="6"/>
      <c r="P38" s="6"/>
    </row>
    <row r="39" spans="1:16" ht="13.8" x14ac:dyDescent="0.25">
      <c r="A39" s="93"/>
      <c r="B39" s="93"/>
      <c r="C39" s="93"/>
      <c r="D39" s="93"/>
      <c r="E39" s="93"/>
      <c r="F39" s="1"/>
      <c r="G39" s="93"/>
      <c r="H39" s="93"/>
      <c r="I39" s="93"/>
      <c r="J39" s="93"/>
      <c r="K39" s="93"/>
      <c r="L39" s="96"/>
      <c r="M39" s="6"/>
      <c r="N39" s="6"/>
      <c r="O39" s="6"/>
      <c r="P39" s="6"/>
    </row>
    <row r="40" spans="1:16" ht="13.8" x14ac:dyDescent="0.25">
      <c r="A40" s="93"/>
      <c r="B40" s="93"/>
      <c r="C40" s="93"/>
      <c r="D40" s="93"/>
      <c r="E40" s="93"/>
      <c r="F40" s="1"/>
      <c r="G40" s="93"/>
      <c r="H40" s="93"/>
      <c r="I40" s="93"/>
      <c r="J40" s="93"/>
      <c r="K40" s="93"/>
      <c r="L40" s="96"/>
      <c r="M40" s="6"/>
      <c r="N40" s="6"/>
      <c r="O40" s="6"/>
      <c r="P40" s="6"/>
    </row>
    <row r="41" spans="1:16" ht="13.8" x14ac:dyDescent="0.25">
      <c r="A41" s="93"/>
      <c r="B41" s="93"/>
      <c r="C41" s="93"/>
      <c r="D41" s="93"/>
      <c r="E41" s="93"/>
      <c r="F41" s="1"/>
      <c r="G41" s="93"/>
      <c r="H41" s="93"/>
      <c r="I41" s="93"/>
      <c r="J41" s="93"/>
      <c r="K41" s="93"/>
      <c r="L41" s="96"/>
      <c r="M41" s="6"/>
      <c r="N41" s="6"/>
      <c r="O41" s="6"/>
      <c r="P41" s="6"/>
    </row>
    <row r="42" spans="1:16" ht="13.8" x14ac:dyDescent="0.25">
      <c r="A42" s="93"/>
      <c r="B42" s="93"/>
      <c r="C42" s="93"/>
      <c r="D42" s="93"/>
      <c r="E42" s="93"/>
      <c r="F42" s="1"/>
      <c r="G42" s="93"/>
      <c r="H42" s="93"/>
      <c r="I42" s="93"/>
      <c r="J42" s="93"/>
      <c r="K42" s="93"/>
      <c r="L42" s="96"/>
      <c r="M42" s="6"/>
      <c r="N42" s="6"/>
      <c r="O42" s="6"/>
      <c r="P42" s="6"/>
    </row>
    <row r="43" spans="1:16" ht="13.8" x14ac:dyDescent="0.25">
      <c r="A43" s="93"/>
      <c r="B43" s="93"/>
      <c r="C43" s="93"/>
      <c r="D43" s="93"/>
      <c r="E43" s="93"/>
      <c r="F43" s="1"/>
      <c r="G43" s="93"/>
      <c r="H43" s="93"/>
      <c r="I43" s="93"/>
      <c r="J43" s="93"/>
      <c r="K43" s="93"/>
      <c r="L43" s="96"/>
      <c r="M43" s="6"/>
      <c r="N43" s="6"/>
      <c r="O43" s="6"/>
      <c r="P43" s="6"/>
    </row>
    <row r="44" spans="1:16" ht="13.8" x14ac:dyDescent="0.25">
      <c r="A44" s="93"/>
      <c r="B44" s="93"/>
      <c r="C44" s="93"/>
      <c r="D44" s="93"/>
      <c r="E44" s="93"/>
      <c r="F44" s="1"/>
      <c r="G44" s="93"/>
      <c r="H44" s="93"/>
      <c r="I44" s="93"/>
      <c r="J44" s="93"/>
      <c r="K44" s="93"/>
      <c r="L44" s="96"/>
      <c r="M44" s="6"/>
      <c r="N44" s="6"/>
      <c r="O44" s="6"/>
      <c r="P44" s="6"/>
    </row>
    <row r="45" spans="1:16" ht="13.8" x14ac:dyDescent="0.25">
      <c r="A45" s="93"/>
      <c r="B45" s="93"/>
      <c r="C45" s="93"/>
      <c r="D45" s="93"/>
      <c r="E45" s="93"/>
      <c r="F45" s="1"/>
      <c r="G45" s="93"/>
      <c r="H45" s="93"/>
      <c r="I45" s="93"/>
      <c r="J45" s="93"/>
      <c r="K45" s="93"/>
      <c r="L45" s="96"/>
      <c r="M45" s="6"/>
      <c r="N45" s="6"/>
      <c r="O45" s="6"/>
      <c r="P45" s="6"/>
    </row>
    <row r="46" spans="1:16" ht="15.75" customHeight="1" x14ac:dyDescent="0.25">
      <c r="A46" s="93"/>
      <c r="B46" s="93"/>
      <c r="C46" s="93"/>
      <c r="D46" s="93"/>
      <c r="E46" s="93"/>
      <c r="F46" s="6"/>
      <c r="G46" s="93"/>
      <c r="H46" s="93"/>
      <c r="I46" s="93"/>
      <c r="J46" s="93"/>
      <c r="K46" s="93"/>
      <c r="L46" s="96"/>
      <c r="M46" s="6"/>
      <c r="N46" s="6"/>
      <c r="O46" s="6"/>
      <c r="P46" s="6"/>
    </row>
    <row r="47" spans="1:16" ht="15.75" customHeight="1" x14ac:dyDescent="0.25">
      <c r="A47" s="93"/>
      <c r="B47" s="93"/>
      <c r="C47" s="93"/>
      <c r="D47" s="93"/>
      <c r="E47" s="93"/>
      <c r="F47" s="6"/>
      <c r="G47" s="93"/>
      <c r="H47" s="93"/>
      <c r="I47" s="93"/>
      <c r="J47" s="93"/>
      <c r="K47" s="93"/>
      <c r="L47" s="96"/>
      <c r="M47" s="6"/>
      <c r="N47" s="6"/>
      <c r="O47" s="6"/>
      <c r="P47" s="6"/>
    </row>
    <row r="48" spans="1:16" ht="15.75" customHeight="1" x14ac:dyDescent="0.25">
      <c r="A48" s="93"/>
      <c r="B48" s="93"/>
      <c r="C48" s="93"/>
      <c r="D48" s="93"/>
      <c r="E48" s="93"/>
      <c r="F48" s="6"/>
      <c r="G48" s="93"/>
      <c r="H48" s="93"/>
      <c r="I48" s="93"/>
      <c r="J48" s="93"/>
      <c r="K48" s="93"/>
      <c r="L48" s="96"/>
      <c r="M48" s="6"/>
      <c r="N48" s="6"/>
      <c r="O48" s="6"/>
      <c r="P48" s="6"/>
    </row>
    <row r="49" spans="1:16" ht="15.75" customHeight="1" x14ac:dyDescent="0.25">
      <c r="A49" s="93"/>
      <c r="B49" s="93"/>
      <c r="C49" s="93"/>
      <c r="D49" s="93"/>
      <c r="E49" s="93"/>
      <c r="F49" s="6"/>
      <c r="G49" s="93"/>
      <c r="H49" s="93"/>
      <c r="I49" s="93"/>
      <c r="J49" s="93"/>
      <c r="K49" s="93"/>
      <c r="L49" s="96"/>
      <c r="M49" s="6"/>
      <c r="N49" s="6"/>
      <c r="O49" s="6"/>
      <c r="P49" s="6"/>
    </row>
    <row r="50" spans="1:16" ht="15.75" customHeight="1" x14ac:dyDescent="0.25">
      <c r="A50" s="93"/>
      <c r="B50" s="93"/>
      <c r="C50" s="93"/>
      <c r="D50" s="93"/>
      <c r="E50" s="93"/>
      <c r="F50" s="6"/>
      <c r="G50" s="93"/>
      <c r="H50" s="93"/>
      <c r="I50" s="93"/>
      <c r="J50" s="93"/>
      <c r="K50" s="93"/>
      <c r="L50" s="96"/>
      <c r="M50" s="6"/>
      <c r="N50" s="6"/>
      <c r="O50" s="6"/>
      <c r="P50" s="6"/>
    </row>
    <row r="51" spans="1:16" ht="15.75" customHeight="1" x14ac:dyDescent="0.25">
      <c r="A51" s="93"/>
      <c r="B51" s="93"/>
      <c r="C51" s="93"/>
      <c r="D51" s="93"/>
      <c r="E51" s="93"/>
      <c r="F51" s="6"/>
      <c r="G51" s="93"/>
      <c r="H51" s="93"/>
      <c r="I51" s="93"/>
      <c r="J51" s="93"/>
      <c r="K51" s="93"/>
      <c r="L51" s="96"/>
      <c r="M51" s="6"/>
      <c r="N51" s="6"/>
      <c r="O51" s="6"/>
      <c r="P51" s="6"/>
    </row>
    <row r="52" spans="1:16" ht="15.75" customHeight="1" x14ac:dyDescent="0.25">
      <c r="A52" s="93"/>
      <c r="B52" s="93"/>
      <c r="C52" s="93"/>
      <c r="D52" s="93"/>
      <c r="E52" s="93"/>
      <c r="F52" s="6"/>
      <c r="G52" s="93"/>
      <c r="H52" s="93"/>
      <c r="I52" s="93"/>
      <c r="J52" s="93"/>
      <c r="K52" s="93"/>
      <c r="L52" s="96"/>
      <c r="M52" s="6"/>
      <c r="N52" s="6"/>
      <c r="O52" s="6"/>
      <c r="P52" s="6"/>
    </row>
    <row r="53" spans="1:16" ht="15.75" customHeight="1" x14ac:dyDescent="0.25">
      <c r="A53" s="93"/>
      <c r="B53" s="93"/>
      <c r="C53" s="93"/>
      <c r="D53" s="93"/>
      <c r="E53" s="93"/>
      <c r="F53" s="6"/>
      <c r="G53" s="93"/>
      <c r="H53" s="93"/>
      <c r="I53" s="93"/>
      <c r="J53" s="93"/>
      <c r="K53" s="93"/>
      <c r="L53" s="96"/>
      <c r="M53" s="6"/>
      <c r="N53" s="6"/>
      <c r="O53" s="6"/>
      <c r="P53" s="6"/>
    </row>
    <row r="54" spans="1:16" ht="15.75" customHeight="1" x14ac:dyDescent="0.25">
      <c r="A54" s="93"/>
      <c r="B54" s="93"/>
      <c r="C54" s="93"/>
      <c r="D54" s="93"/>
      <c r="E54" s="93"/>
      <c r="F54" s="6"/>
      <c r="G54" s="93"/>
      <c r="H54" s="93"/>
      <c r="I54" s="93"/>
      <c r="J54" s="93"/>
      <c r="K54" s="93"/>
      <c r="L54" s="96"/>
      <c r="M54" s="6"/>
      <c r="N54" s="6"/>
      <c r="O54" s="6"/>
      <c r="P54" s="6"/>
    </row>
    <row r="55" spans="1:16" ht="15.75" customHeight="1" x14ac:dyDescent="0.25">
      <c r="A55" s="93"/>
      <c r="B55" s="93"/>
      <c r="C55" s="93"/>
      <c r="D55" s="93"/>
      <c r="E55" s="93"/>
      <c r="F55" s="6"/>
      <c r="G55" s="93"/>
      <c r="H55" s="93"/>
      <c r="I55" s="93"/>
      <c r="J55" s="93"/>
      <c r="K55" s="93"/>
      <c r="L55" s="96"/>
      <c r="M55" s="6"/>
      <c r="N55" s="6"/>
      <c r="O55" s="6"/>
      <c r="P55" s="6"/>
    </row>
    <row r="56" spans="1:16" ht="15.75" customHeight="1" x14ac:dyDescent="0.25">
      <c r="A56" s="93"/>
      <c r="B56" s="93"/>
      <c r="C56" s="93"/>
      <c r="D56" s="93"/>
      <c r="E56" s="93"/>
      <c r="F56" s="6"/>
      <c r="G56" s="93"/>
      <c r="H56" s="93"/>
      <c r="I56" s="93"/>
      <c r="J56" s="93"/>
      <c r="K56" s="93"/>
      <c r="L56" s="96"/>
      <c r="M56" s="6"/>
      <c r="N56" s="6"/>
      <c r="O56" s="6"/>
      <c r="P56" s="6"/>
    </row>
    <row r="57" spans="1:16" ht="15.75" customHeight="1" x14ac:dyDescent="0.25">
      <c r="A57" s="93"/>
      <c r="B57" s="93"/>
      <c r="C57" s="93"/>
      <c r="D57" s="93"/>
      <c r="E57" s="93"/>
      <c r="F57" s="6"/>
      <c r="G57" s="93"/>
      <c r="H57" s="93"/>
      <c r="I57" s="93"/>
      <c r="J57" s="93"/>
      <c r="K57" s="93"/>
      <c r="L57" s="96"/>
      <c r="M57" s="6"/>
      <c r="N57" s="6"/>
      <c r="O57" s="6"/>
      <c r="P57" s="6"/>
    </row>
    <row r="58" spans="1:16" ht="15.75" customHeight="1" x14ac:dyDescent="0.25">
      <c r="A58" s="93"/>
      <c r="B58" s="93"/>
      <c r="C58" s="93"/>
      <c r="D58" s="93"/>
      <c r="E58" s="93"/>
      <c r="F58" s="6"/>
      <c r="G58" s="93"/>
      <c r="H58" s="93"/>
      <c r="I58" s="93"/>
      <c r="J58" s="93"/>
      <c r="K58" s="93"/>
      <c r="L58" s="96"/>
      <c r="M58" s="6"/>
      <c r="N58" s="6"/>
      <c r="O58" s="6"/>
      <c r="P58" s="6"/>
    </row>
    <row r="59" spans="1:16" ht="15.75" customHeight="1" x14ac:dyDescent="0.25">
      <c r="A59" s="93"/>
      <c r="B59" s="93"/>
      <c r="C59" s="93"/>
      <c r="D59" s="93"/>
      <c r="E59" s="93"/>
      <c r="F59" s="6"/>
      <c r="G59" s="93"/>
      <c r="H59" s="93"/>
      <c r="I59" s="93"/>
      <c r="J59" s="93"/>
      <c r="K59" s="93"/>
      <c r="L59" s="96"/>
      <c r="M59" s="6"/>
      <c r="N59" s="6"/>
      <c r="O59" s="6"/>
      <c r="P59" s="6"/>
    </row>
    <row r="60" spans="1:16" ht="15.75" customHeight="1" x14ac:dyDescent="0.25">
      <c r="A60" s="93"/>
      <c r="B60" s="93"/>
      <c r="C60" s="93"/>
      <c r="D60" s="93"/>
      <c r="E60" s="93"/>
      <c r="F60" s="6"/>
      <c r="G60" s="93"/>
      <c r="H60" s="93"/>
      <c r="I60" s="93"/>
      <c r="J60" s="93"/>
      <c r="K60" s="93"/>
      <c r="L60" s="96"/>
      <c r="M60" s="6"/>
      <c r="N60" s="6"/>
      <c r="O60" s="6"/>
      <c r="P60" s="6"/>
    </row>
    <row r="61" spans="1:16" ht="15.75" customHeight="1" x14ac:dyDescent="0.25">
      <c r="A61" s="96"/>
      <c r="B61" s="96"/>
      <c r="C61" s="96"/>
      <c r="D61" s="96"/>
      <c r="E61" s="96"/>
      <c r="F61" s="6"/>
      <c r="G61" s="96"/>
      <c r="H61" s="96"/>
      <c r="I61" s="96"/>
      <c r="J61" s="96"/>
      <c r="K61" s="96"/>
      <c r="L61" s="96"/>
      <c r="M61" s="6"/>
      <c r="N61" s="6"/>
      <c r="O61" s="6"/>
      <c r="P61" s="6"/>
    </row>
    <row r="62" spans="1:16" ht="15.75" customHeight="1" x14ac:dyDescent="0.3">
      <c r="A62" s="19"/>
      <c r="B62" s="62"/>
      <c r="C62" s="63"/>
      <c r="D62" s="62"/>
      <c r="E62" s="62"/>
      <c r="F62" s="62"/>
      <c r="G62" s="19"/>
      <c r="H62" s="62"/>
      <c r="I62" s="63"/>
      <c r="J62" s="62"/>
      <c r="K62" s="62"/>
      <c r="L62" s="62"/>
      <c r="M62" s="6"/>
      <c r="N62" s="6"/>
      <c r="O62" s="6"/>
      <c r="P62" s="6"/>
    </row>
    <row r="63" spans="1:16" ht="15.75" customHeight="1" x14ac:dyDescent="0.25">
      <c r="A63" s="19"/>
      <c r="B63" s="59"/>
      <c r="C63" s="59"/>
      <c r="D63" s="60"/>
      <c r="E63" s="60"/>
      <c r="F63" s="60"/>
      <c r="G63" s="19"/>
      <c r="H63" s="59"/>
      <c r="I63" s="64"/>
      <c r="J63" s="60"/>
      <c r="K63" s="60"/>
      <c r="L63" s="60"/>
      <c r="M63" s="6"/>
      <c r="N63" s="6"/>
      <c r="O63" s="6"/>
      <c r="P63" s="6"/>
    </row>
    <row r="64" spans="1:16" ht="15.75" customHeight="1" x14ac:dyDescent="0.25">
      <c r="A64" s="19"/>
      <c r="B64" s="59"/>
      <c r="C64" s="59"/>
      <c r="D64" s="60"/>
      <c r="E64" s="60"/>
      <c r="F64" s="60"/>
      <c r="G64" s="19"/>
      <c r="H64" s="19"/>
      <c r="I64" s="19"/>
      <c r="J64" s="19"/>
      <c r="K64" s="19"/>
      <c r="L64" s="19"/>
      <c r="M64" s="6"/>
      <c r="N64" s="6"/>
      <c r="O64" s="6"/>
      <c r="P64" s="6"/>
    </row>
    <row r="65" spans="1:16" ht="15.75" customHeight="1" x14ac:dyDescent="0.25">
      <c r="A65" s="19"/>
      <c r="B65" s="59"/>
      <c r="C65" s="59"/>
      <c r="D65" s="60"/>
      <c r="E65" s="60"/>
      <c r="F65" s="60"/>
      <c r="G65" s="19"/>
      <c r="H65" s="19"/>
      <c r="I65" s="19"/>
      <c r="J65" s="19"/>
      <c r="K65" s="19"/>
      <c r="L65" s="19"/>
      <c r="M65" s="6"/>
      <c r="N65" s="6"/>
      <c r="O65" s="6"/>
      <c r="P65" s="6"/>
    </row>
    <row r="66" spans="1:16" ht="15.75" customHeight="1" x14ac:dyDescent="0.25">
      <c r="A66" s="19"/>
      <c r="B66" s="59"/>
      <c r="C66" s="59"/>
      <c r="D66" s="60"/>
      <c r="E66" s="60"/>
      <c r="F66" s="60"/>
      <c r="G66" s="19"/>
      <c r="H66" s="19"/>
      <c r="I66" s="19"/>
      <c r="J66" s="19"/>
      <c r="K66" s="19"/>
      <c r="L66" s="19"/>
      <c r="M66" s="6"/>
      <c r="N66" s="6"/>
      <c r="O66" s="6"/>
      <c r="P66" s="6"/>
    </row>
    <row r="67" spans="1:16" ht="15.75" customHeight="1" x14ac:dyDescent="0.25">
      <c r="A67" s="19"/>
      <c r="B67" s="59"/>
      <c r="C67" s="59"/>
      <c r="D67" s="60"/>
      <c r="E67" s="60"/>
      <c r="F67" s="60"/>
      <c r="G67" s="19"/>
      <c r="H67" s="19"/>
      <c r="I67" s="19"/>
      <c r="J67" s="19"/>
      <c r="K67" s="19"/>
      <c r="L67" s="19"/>
      <c r="M67" s="6"/>
      <c r="N67" s="6"/>
      <c r="O67" s="6"/>
      <c r="P67" s="6"/>
    </row>
    <row r="68" spans="1:16" ht="15.75" customHeight="1" x14ac:dyDescent="0.3">
      <c r="A68" s="19"/>
      <c r="B68" s="59"/>
      <c r="C68" s="59"/>
      <c r="D68" s="60"/>
      <c r="E68" s="60"/>
      <c r="F68" s="61"/>
      <c r="G68" s="19"/>
      <c r="H68" s="19"/>
      <c r="I68" s="19"/>
      <c r="J68" s="19"/>
      <c r="K68" s="19"/>
      <c r="L68" s="19"/>
      <c r="M68" s="6"/>
      <c r="N68" s="6"/>
      <c r="O68" s="6"/>
      <c r="P68" s="6"/>
    </row>
    <row r="69" spans="1:16" ht="15.75" customHeight="1" x14ac:dyDescent="0.25">
      <c r="A69" s="19"/>
      <c r="B69" s="59"/>
      <c r="C69" s="59"/>
      <c r="D69" s="60"/>
      <c r="E69" s="60"/>
      <c r="F69" s="60"/>
      <c r="G69" s="19"/>
      <c r="H69" s="19"/>
      <c r="I69" s="19"/>
      <c r="J69" s="19"/>
      <c r="K69" s="19"/>
      <c r="L69" s="19"/>
      <c r="M69" s="6"/>
      <c r="N69" s="6"/>
      <c r="O69" s="6"/>
      <c r="P69" s="6"/>
    </row>
    <row r="70" spans="1:16" ht="15.75" customHeight="1" x14ac:dyDescent="0.25">
      <c r="A70" s="19"/>
      <c r="B70" s="59"/>
      <c r="C70" s="59"/>
      <c r="D70" s="60"/>
      <c r="E70" s="60"/>
      <c r="F70" s="60"/>
      <c r="G70" s="19"/>
      <c r="H70" s="19"/>
      <c r="I70" s="19"/>
      <c r="J70" s="19"/>
      <c r="K70" s="19"/>
      <c r="L70" s="19"/>
      <c r="M70" s="6"/>
      <c r="N70" s="6"/>
      <c r="O70" s="6"/>
      <c r="P70" s="6"/>
    </row>
    <row r="71" spans="1:16" ht="15.75" customHeight="1" x14ac:dyDescent="0.25">
      <c r="A71" s="19"/>
      <c r="B71" s="59"/>
      <c r="C71" s="59"/>
      <c r="D71" s="60"/>
      <c r="E71" s="60"/>
      <c r="F71" s="60"/>
      <c r="G71" s="19"/>
      <c r="H71" s="19"/>
      <c r="I71" s="19"/>
      <c r="J71" s="19"/>
      <c r="K71" s="19"/>
      <c r="L71" s="19"/>
      <c r="M71" s="6"/>
      <c r="N71" s="6"/>
      <c r="O71" s="6"/>
      <c r="P71" s="6"/>
    </row>
    <row r="72" spans="1:16" ht="15.75" customHeight="1" x14ac:dyDescent="0.25">
      <c r="A72" s="19"/>
      <c r="B72" s="59"/>
      <c r="C72" s="59"/>
      <c r="D72" s="60"/>
      <c r="E72" s="60"/>
      <c r="F72" s="60"/>
      <c r="G72" s="19"/>
      <c r="H72" s="19"/>
      <c r="I72" s="19"/>
      <c r="J72" s="19"/>
      <c r="K72" s="19"/>
      <c r="L72" s="19"/>
      <c r="M72" s="6"/>
      <c r="N72" s="6"/>
      <c r="O72" s="6"/>
      <c r="P72" s="6"/>
    </row>
    <row r="73" spans="1:16" ht="15.75" customHeight="1" x14ac:dyDescent="0.25">
      <c r="A73" s="19"/>
      <c r="B73" s="59"/>
      <c r="C73" s="59"/>
      <c r="D73" s="60"/>
      <c r="E73" s="60"/>
      <c r="F73" s="60"/>
      <c r="G73" s="19"/>
      <c r="H73" s="19"/>
      <c r="I73" s="19"/>
      <c r="J73" s="19"/>
      <c r="K73" s="19"/>
      <c r="L73" s="19"/>
      <c r="M73" s="6"/>
      <c r="N73" s="6"/>
      <c r="O73" s="6"/>
      <c r="P73" s="6"/>
    </row>
    <row r="74" spans="1:16" ht="15.75" customHeight="1" x14ac:dyDescent="0.25">
      <c r="A74" s="19"/>
      <c r="B74" s="59"/>
      <c r="C74" s="59"/>
      <c r="D74" s="60"/>
      <c r="E74" s="60"/>
      <c r="F74" s="60"/>
      <c r="G74" s="19"/>
      <c r="H74" s="19"/>
      <c r="I74" s="19"/>
      <c r="J74" s="19"/>
      <c r="K74" s="19"/>
      <c r="L74" s="19"/>
      <c r="M74" s="6"/>
      <c r="N74" s="6"/>
      <c r="O74" s="6"/>
      <c r="P74" s="6"/>
    </row>
    <row r="75" spans="1:16" ht="15.75" customHeight="1" x14ac:dyDescent="0.25">
      <c r="A75" s="19"/>
      <c r="B75" s="59"/>
      <c r="C75" s="59"/>
      <c r="D75" s="60"/>
      <c r="E75" s="60"/>
      <c r="F75" s="60"/>
      <c r="G75" s="19"/>
      <c r="H75" s="19"/>
      <c r="I75" s="19"/>
      <c r="J75" s="19"/>
      <c r="K75" s="19"/>
      <c r="L75" s="19"/>
      <c r="M75" s="6"/>
      <c r="N75" s="6"/>
      <c r="O75" s="6"/>
      <c r="P75" s="6"/>
    </row>
    <row r="76" spans="1:16" ht="15.75" customHeight="1" x14ac:dyDescent="0.25">
      <c r="A76" s="19"/>
      <c r="B76" s="59"/>
      <c r="C76" s="59"/>
      <c r="D76" s="60"/>
      <c r="E76" s="60"/>
      <c r="F76" s="60"/>
      <c r="G76" s="19"/>
      <c r="H76" s="19"/>
      <c r="I76" s="19"/>
      <c r="J76" s="19"/>
      <c r="K76" s="19"/>
      <c r="L76" s="19"/>
      <c r="M76" s="6"/>
      <c r="N76" s="6"/>
      <c r="O76" s="6"/>
      <c r="P76" s="6"/>
    </row>
    <row r="77" spans="1:16" ht="15.75" customHeight="1" x14ac:dyDescent="0.25">
      <c r="A77" s="19"/>
      <c r="B77" s="59"/>
      <c r="C77" s="59"/>
      <c r="D77" s="60"/>
      <c r="E77" s="60"/>
      <c r="F77" s="60"/>
      <c r="G77" s="19"/>
      <c r="H77" s="19"/>
      <c r="I77" s="19"/>
      <c r="J77" s="19"/>
      <c r="K77" s="19"/>
      <c r="L77" s="19"/>
      <c r="M77" s="6"/>
      <c r="N77" s="6"/>
      <c r="O77" s="6"/>
      <c r="P77" s="6"/>
    </row>
    <row r="78" spans="1:16" ht="15.75" customHeight="1" x14ac:dyDescent="0.25">
      <c r="A78" s="19"/>
      <c r="B78" s="59"/>
      <c r="C78" s="59"/>
      <c r="D78" s="60"/>
      <c r="E78" s="60"/>
      <c r="F78" s="60"/>
      <c r="G78" s="19"/>
      <c r="H78" s="19"/>
      <c r="I78" s="19"/>
      <c r="J78" s="19"/>
      <c r="K78" s="19"/>
      <c r="L78" s="19"/>
      <c r="M78" s="6"/>
      <c r="N78" s="6"/>
      <c r="O78" s="6"/>
      <c r="P78" s="6"/>
    </row>
    <row r="79" spans="1:16" ht="15.75" customHeight="1" x14ac:dyDescent="0.25">
      <c r="A79" s="19"/>
      <c r="B79" s="59"/>
      <c r="C79" s="59"/>
      <c r="D79" s="60"/>
      <c r="E79" s="60"/>
      <c r="F79" s="60"/>
      <c r="G79" s="19"/>
      <c r="H79" s="19"/>
      <c r="I79" s="19"/>
      <c r="J79" s="19"/>
      <c r="K79" s="19"/>
      <c r="L79" s="19"/>
      <c r="M79" s="6"/>
      <c r="N79" s="6"/>
      <c r="O79" s="6"/>
      <c r="P79" s="6"/>
    </row>
    <row r="80" spans="1:16" ht="15.75" customHeight="1" x14ac:dyDescent="0.25">
      <c r="A80" s="6"/>
      <c r="C80" s="6"/>
      <c r="D80" s="6"/>
      <c r="F80" s="6"/>
      <c r="L80" s="6"/>
      <c r="M80" s="6"/>
      <c r="N80" s="6"/>
      <c r="O80" s="6"/>
      <c r="P80" s="6"/>
    </row>
    <row r="81" spans="3:16" ht="15.75" customHeight="1" x14ac:dyDescent="0.25">
      <c r="C81" s="6"/>
      <c r="D81" s="6"/>
      <c r="F81" s="6"/>
      <c r="L81" s="6"/>
      <c r="M81" s="6"/>
      <c r="N81" s="6"/>
      <c r="O81" s="6"/>
      <c r="P81" s="6"/>
    </row>
    <row r="83" spans="3:16" ht="15.75" customHeight="1" x14ac:dyDescent="0.25">
      <c r="C83" s="6"/>
      <c r="D83" s="6"/>
      <c r="F83" s="6"/>
      <c r="L83" s="6"/>
      <c r="M83" s="6"/>
      <c r="N83" s="6"/>
      <c r="O83" s="6"/>
      <c r="P83" s="6"/>
    </row>
  </sheetData>
  <mergeCells count="2">
    <mergeCell ref="A1:D1"/>
    <mergeCell ref="G1:J1"/>
  </mergeCells>
  <pageMargins left="0.7" right="0.7" top="0.75" bottom="0.75" header="0.3" footer="0.3"/>
  <pageSetup orientation="portrait" horizontalDpi="300" verticalDpi="300" r:id="rId1"/>
  <tableParts count="4">
    <tablePart r:id="rId2"/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Ead valima nimekirjast" error="Vali" promptTitle="Vali nimekirjast rühm">
          <x14:formula1>
            <xm:f>KOHTUNIKUD!$C$3:$C$8</xm:f>
          </x14:formula1>
          <xm:sqref>I3:I10 C20:C60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67"/>
  <sheetViews>
    <sheetView workbookViewId="0">
      <pane ySplit="2" topLeftCell="A3" activePane="bottomLeft" state="frozen"/>
      <selection pane="bottomLeft" activeCell="G18" sqref="G18"/>
    </sheetView>
  </sheetViews>
  <sheetFormatPr defaultColWidth="14.44140625" defaultRowHeight="15.75" customHeight="1" x14ac:dyDescent="0.25"/>
  <cols>
    <col min="1" max="1" width="7.6640625" style="6" bestFit="1" customWidth="1"/>
    <col min="2" max="2" width="32.109375" style="6" customWidth="1"/>
    <col min="3" max="4" width="14.44140625" style="6"/>
    <col min="5" max="5" width="7.33203125" style="6" customWidth="1"/>
    <col min="6" max="6" width="7.6640625" style="6" bestFit="1" customWidth="1"/>
    <col min="7" max="7" width="32.109375" style="6" customWidth="1"/>
    <col min="8" max="9" width="14.44140625" style="6"/>
    <col min="10" max="10" width="7.33203125" style="6" customWidth="1"/>
    <col min="11" max="11" width="7.109375" style="6" customWidth="1"/>
    <col min="12" max="12" width="21.44140625" style="6" customWidth="1"/>
    <col min="13" max="16384" width="14.44140625" style="6"/>
  </cols>
  <sheetData>
    <row r="1" spans="1:14" ht="15.75" customHeight="1" x14ac:dyDescent="0.25">
      <c r="A1" s="164" t="s">
        <v>278</v>
      </c>
      <c r="B1" s="164"/>
      <c r="C1" s="164"/>
      <c r="D1" s="164"/>
      <c r="E1" s="1"/>
      <c r="F1" s="164" t="s">
        <v>279</v>
      </c>
      <c r="G1" s="164"/>
      <c r="H1" s="164"/>
      <c r="I1" s="164"/>
    </row>
    <row r="2" spans="1:14" ht="15.75" customHeight="1" x14ac:dyDescent="0.25">
      <c r="A2" s="4" t="s">
        <v>0</v>
      </c>
      <c r="B2" s="4" t="s">
        <v>229</v>
      </c>
      <c r="C2" s="6" t="s">
        <v>230</v>
      </c>
      <c r="D2" s="4" t="s">
        <v>280</v>
      </c>
      <c r="E2" s="1"/>
      <c r="F2" s="4" t="s">
        <v>0</v>
      </c>
      <c r="G2" s="4" t="s">
        <v>229</v>
      </c>
      <c r="H2" s="6" t="s">
        <v>230</v>
      </c>
      <c r="I2" s="4" t="s">
        <v>280</v>
      </c>
      <c r="K2" s="4" t="s">
        <v>282</v>
      </c>
    </row>
    <row r="3" spans="1:14" ht="15.75" customHeight="1" x14ac:dyDescent="0.25">
      <c r="A3" s="69">
        <f>RANK(Table916202432[[#This Row],[TULEMUS]],Table916202432[TULEMUS],0)</f>
        <v>1</v>
      </c>
      <c r="B3" s="80" t="s">
        <v>327</v>
      </c>
      <c r="C3" s="81" t="s">
        <v>17</v>
      </c>
      <c r="D3" s="82">
        <v>16</v>
      </c>
      <c r="E3" s="125" t="s">
        <v>10</v>
      </c>
      <c r="F3" s="69">
        <f>RANK(Table91217212533[[#This Row],[TULEMUS]],Table91217212533[TULEMUS],0)</f>
        <v>1</v>
      </c>
      <c r="G3" s="80" t="s">
        <v>328</v>
      </c>
      <c r="H3" s="81" t="s">
        <v>17</v>
      </c>
      <c r="I3" s="82">
        <v>14</v>
      </c>
      <c r="J3" s="8" t="s">
        <v>10</v>
      </c>
      <c r="K3" s="4" t="s">
        <v>11</v>
      </c>
      <c r="L3" s="4" t="s">
        <v>229</v>
      </c>
      <c r="M3" s="4" t="s">
        <v>286</v>
      </c>
      <c r="N3" s="4" t="s">
        <v>287</v>
      </c>
    </row>
    <row r="4" spans="1:14" ht="15.75" customHeight="1" x14ac:dyDescent="0.25">
      <c r="A4" s="69">
        <f>RANK(Table916202432[[#This Row],[TULEMUS]],Table916202432[TULEMUS],0)</f>
        <v>1</v>
      </c>
      <c r="B4" s="69" t="s">
        <v>329</v>
      </c>
      <c r="C4" s="69" t="s">
        <v>50</v>
      </c>
      <c r="D4" s="69">
        <v>16</v>
      </c>
      <c r="E4" s="125"/>
      <c r="F4" s="69">
        <f>RANK(Table91217212533[[#This Row],[TULEMUS]],Table91217212533[TULEMUS],0)</f>
        <v>2</v>
      </c>
      <c r="G4" s="69" t="s">
        <v>330</v>
      </c>
      <c r="H4" s="69" t="s">
        <v>50</v>
      </c>
      <c r="I4" s="69">
        <v>13</v>
      </c>
      <c r="J4" s="123"/>
      <c r="K4" s="6">
        <v>1</v>
      </c>
      <c r="L4" s="6" t="str">
        <f>VLOOKUP(Table1318222634[[#This Row],[Koht]],Table916202432[#All],2,FALSE)</f>
        <v>Risto Parktal</v>
      </c>
      <c r="M4" s="6" t="str">
        <f>VLOOKUP(Table1318222634[[#This Row],[Koht]],Table916202432[#All],3,FALSE)</f>
        <v>PPK</v>
      </c>
      <c r="N4" s="6">
        <f>VLOOKUP(Table1318222634[[#This Row],[Koht]],Table916202432[#All],4,FALSE)</f>
        <v>16</v>
      </c>
    </row>
    <row r="5" spans="1:14" ht="15.75" customHeight="1" x14ac:dyDescent="0.25">
      <c r="A5" s="69">
        <f>RANK(Table916202432[[#This Row],[TULEMUS]],Table916202432[TULEMUS],0)</f>
        <v>3</v>
      </c>
      <c r="B5" s="69" t="s">
        <v>306</v>
      </c>
      <c r="C5" s="69" t="s">
        <v>17</v>
      </c>
      <c r="D5" s="69">
        <v>15</v>
      </c>
      <c r="E5" s="125" t="s">
        <v>10</v>
      </c>
      <c r="F5" s="69">
        <f>RANK(Table91217212533[[#This Row],[TULEMUS]],Table91217212533[TULEMUS],0)</f>
        <v>3</v>
      </c>
      <c r="G5" s="80" t="s">
        <v>331</v>
      </c>
      <c r="H5" s="81" t="s">
        <v>17</v>
      </c>
      <c r="I5" s="82">
        <v>10</v>
      </c>
      <c r="J5" s="123" t="s">
        <v>10</v>
      </c>
      <c r="K5" s="6">
        <v>1</v>
      </c>
      <c r="L5" s="6" t="s">
        <v>329</v>
      </c>
      <c r="M5" s="6" t="s">
        <v>289</v>
      </c>
      <c r="N5" s="6">
        <f>VLOOKUP(Table1318222634[[#This Row],[Koht]],Table916202432[#All],4,FALSE)</f>
        <v>16</v>
      </c>
    </row>
    <row r="6" spans="1:14" ht="15.75" customHeight="1" x14ac:dyDescent="0.25">
      <c r="A6" s="69">
        <f>RANK(Table916202432[[#This Row],[TULEMUS]],Table916202432[TULEMUS],0)</f>
        <v>3</v>
      </c>
      <c r="B6" s="69" t="s">
        <v>332</v>
      </c>
      <c r="C6" s="69" t="s">
        <v>50</v>
      </c>
      <c r="D6" s="69">
        <v>15</v>
      </c>
      <c r="E6" s="125"/>
      <c r="F6" s="69">
        <f>RANK(Table91217212533[[#This Row],[TULEMUS]],Table91217212533[TULEMUS],0)</f>
        <v>3</v>
      </c>
      <c r="G6" s="69" t="s">
        <v>333</v>
      </c>
      <c r="H6" s="69" t="s">
        <v>45</v>
      </c>
      <c r="I6" s="69">
        <v>10</v>
      </c>
      <c r="J6" s="123"/>
      <c r="K6" s="6">
        <v>3</v>
      </c>
      <c r="L6" s="6" t="str">
        <f>VLOOKUP(Table1318222634[[#This Row],[Koht]],Table916202432[#All],2,FALSE)</f>
        <v>Taniel Sapovalov</v>
      </c>
      <c r="M6" s="6" t="str">
        <f>VLOOKUP(Table1318222634[[#This Row],[Koht]],Table916202432[#All],3,FALSE)</f>
        <v>PPK</v>
      </c>
      <c r="N6" s="6">
        <f>VLOOKUP(Table1318222634[[#This Row],[Koht]],Table916202432[#All],4,FALSE)</f>
        <v>15</v>
      </c>
    </row>
    <row r="7" spans="1:14" ht="15.75" customHeight="1" x14ac:dyDescent="0.25">
      <c r="A7" s="8">
        <f>RANK(Table916202432[[#This Row],[TULEMUS]],Table916202432[TULEMUS],0)</f>
        <v>5</v>
      </c>
      <c r="B7" s="8" t="s">
        <v>304</v>
      </c>
      <c r="C7" s="8" t="s">
        <v>50</v>
      </c>
      <c r="D7" s="8">
        <v>11</v>
      </c>
      <c r="E7" s="125"/>
      <c r="F7" s="8">
        <f>RANK(Table91217212533[[#This Row],[TULEMUS]],Table91217212533[TULEMUS],0)</f>
        <v>5</v>
      </c>
      <c r="G7" s="8" t="s">
        <v>334</v>
      </c>
      <c r="H7" s="8" t="s">
        <v>24</v>
      </c>
      <c r="I7" s="8">
        <v>9</v>
      </c>
      <c r="J7" s="123"/>
      <c r="K7" s="6">
        <v>3</v>
      </c>
      <c r="L7" s="7" t="s">
        <v>332</v>
      </c>
      <c r="M7" s="7" t="s">
        <v>289</v>
      </c>
      <c r="N7" s="7">
        <f>VLOOKUP(Table1318222634[[#This Row],[Koht]],Table916202432[#All],4,FALSE)</f>
        <v>15</v>
      </c>
    </row>
    <row r="8" spans="1:14" ht="15.75" customHeight="1" x14ac:dyDescent="0.25">
      <c r="A8" s="8">
        <f>RANK(Table916202432[[#This Row],[TULEMUS]],Table916202432[TULEMUS],0)</f>
        <v>5</v>
      </c>
      <c r="B8" s="8" t="s">
        <v>321</v>
      </c>
      <c r="C8" s="8" t="s">
        <v>17</v>
      </c>
      <c r="D8" s="8">
        <v>11</v>
      </c>
      <c r="E8" s="125"/>
      <c r="F8" s="8">
        <f>RANK(Table91217212533[[#This Row],[TULEMUS]],Table91217212533[TULEMUS],0)</f>
        <v>6</v>
      </c>
      <c r="G8" s="8" t="s">
        <v>299</v>
      </c>
      <c r="H8" s="8" t="s">
        <v>50</v>
      </c>
      <c r="I8" s="8">
        <v>8</v>
      </c>
      <c r="J8" s="123"/>
    </row>
    <row r="9" spans="1:14" ht="15.75" customHeight="1" x14ac:dyDescent="0.25">
      <c r="A9" s="8">
        <f>RANK(Table916202432[[#This Row],[TULEMUS]],Table916202432[TULEMUS],0)</f>
        <v>7</v>
      </c>
      <c r="B9" s="8" t="s">
        <v>293</v>
      </c>
      <c r="C9" s="8" t="s">
        <v>17</v>
      </c>
      <c r="D9" s="8">
        <v>9</v>
      </c>
      <c r="E9" s="125"/>
      <c r="F9" s="8">
        <f>RANK(Table91217212533[[#This Row],[TULEMUS]],Table91217212533[TULEMUS],0)</f>
        <v>6</v>
      </c>
      <c r="G9" s="8" t="s">
        <v>335</v>
      </c>
      <c r="H9" s="8" t="s">
        <v>24</v>
      </c>
      <c r="I9" s="8">
        <v>8</v>
      </c>
      <c r="J9" s="123"/>
      <c r="K9" s="4" t="s">
        <v>300</v>
      </c>
    </row>
    <row r="10" spans="1:14" ht="15.75" customHeight="1" x14ac:dyDescent="0.25">
      <c r="A10" s="8">
        <f>RANK(Table916202432[[#This Row],[TULEMUS]],Table916202432[TULEMUS],0)</f>
        <v>7</v>
      </c>
      <c r="B10" s="8" t="s">
        <v>336</v>
      </c>
      <c r="C10" s="8" t="s">
        <v>24</v>
      </c>
      <c r="D10" s="8">
        <v>9</v>
      </c>
      <c r="E10" s="125"/>
      <c r="F10" s="8">
        <f>RANK(Table91217212533[[#This Row],[TULEMUS]],Table91217212533[TULEMUS],0)</f>
        <v>6</v>
      </c>
      <c r="G10" s="8" t="s">
        <v>337</v>
      </c>
      <c r="H10" s="8" t="s">
        <v>50</v>
      </c>
      <c r="I10" s="8">
        <v>8</v>
      </c>
      <c r="J10" s="123"/>
      <c r="K10" s="4" t="s">
        <v>11</v>
      </c>
      <c r="L10" s="4" t="s">
        <v>229</v>
      </c>
      <c r="M10" s="4" t="s">
        <v>286</v>
      </c>
      <c r="N10" s="4" t="s">
        <v>287</v>
      </c>
    </row>
    <row r="11" spans="1:14" ht="15.75" customHeight="1" x14ac:dyDescent="0.25">
      <c r="A11" s="8">
        <f>RANK(Table916202432[[#This Row],[TULEMUS]],Table916202432[TULEMUS],0)</f>
        <v>9</v>
      </c>
      <c r="B11" s="8" t="s">
        <v>324</v>
      </c>
      <c r="C11" s="8" t="s">
        <v>17</v>
      </c>
      <c r="D11" s="8">
        <v>8</v>
      </c>
      <c r="E11" s="125"/>
      <c r="F11" s="8">
        <f>RANK(Table91217212533[[#This Row],[TULEMUS]],Table91217212533[TULEMUS],0)</f>
        <v>9</v>
      </c>
      <c r="G11" s="8" t="s">
        <v>294</v>
      </c>
      <c r="H11" s="8" t="s">
        <v>17</v>
      </c>
      <c r="I11" s="8">
        <v>3</v>
      </c>
      <c r="J11" s="123"/>
      <c r="K11" s="6">
        <v>1</v>
      </c>
      <c r="L11" s="6" t="str">
        <f>VLOOKUP(Table131519232735[[#This Row],[Koht]],Table91217212533[#All],2,FALSE)</f>
        <v>Meeli Heeringson</v>
      </c>
      <c r="M11" s="6" t="str">
        <f>VLOOKUP(Table131519232735[[#This Row],[Koht]],Table91217212533[#All],3,FALSE)</f>
        <v>PPK</v>
      </c>
      <c r="N11" s="6">
        <f>VLOOKUP(Table131519232735[[#This Row],[Koht]],Table91217212533[#All],4,FALSE)</f>
        <v>14</v>
      </c>
    </row>
    <row r="12" spans="1:14" ht="15.75" customHeight="1" x14ac:dyDescent="0.25">
      <c r="A12" s="8">
        <f>RANK(Table916202432[[#This Row],[TULEMUS]],Table916202432[TULEMUS],0)</f>
        <v>9</v>
      </c>
      <c r="B12" s="8" t="s">
        <v>338</v>
      </c>
      <c r="C12" s="8" t="s">
        <v>50</v>
      </c>
      <c r="D12" s="8">
        <v>8</v>
      </c>
      <c r="E12" s="125"/>
      <c r="F12" s="8">
        <f>RANK(Table91217212533[[#This Row],[TULEMUS]],Table91217212533[TULEMUS],0)</f>
        <v>10</v>
      </c>
      <c r="G12" s="8" t="s">
        <v>303</v>
      </c>
      <c r="H12" s="8" t="s">
        <v>24</v>
      </c>
      <c r="I12" s="8">
        <v>2</v>
      </c>
      <c r="J12" s="123"/>
      <c r="K12" s="6">
        <v>2</v>
      </c>
      <c r="L12" s="6" t="str">
        <f>VLOOKUP(Table131519232735[[#This Row],[Koht]],Table91217212533[#All],2,FALSE)</f>
        <v>Liis Käämer</v>
      </c>
      <c r="M12" s="6" t="str">
        <f>VLOOKUP(Table131519232735[[#This Row],[Koht]],Table91217212533[#All],3,FALSE)</f>
        <v>Töötajad</v>
      </c>
      <c r="N12" s="6">
        <f>VLOOKUP(Table131519232735[[#This Row],[Koht]],Table91217212533[#All],4,FALSE)</f>
        <v>13</v>
      </c>
    </row>
    <row r="13" spans="1:14" ht="15.75" customHeight="1" x14ac:dyDescent="0.25">
      <c r="A13" s="8">
        <f>RANK(Table916202432[[#This Row],[TULEMUS]],Table916202432[TULEMUS],0)</f>
        <v>9</v>
      </c>
      <c r="B13" s="8" t="s">
        <v>339</v>
      </c>
      <c r="C13" s="8" t="s">
        <v>50</v>
      </c>
      <c r="D13" s="8">
        <v>8</v>
      </c>
      <c r="E13" s="125"/>
      <c r="F13" s="144">
        <f>RANK(Table91217212533[[#This Row],[TULEMUS]],Table91217212533[TULEMUS],0)</f>
        <v>11</v>
      </c>
      <c r="G13" s="144" t="s">
        <v>340</v>
      </c>
      <c r="H13" s="144" t="s">
        <v>24</v>
      </c>
      <c r="I13" s="144">
        <v>1</v>
      </c>
      <c r="J13" s="123"/>
      <c r="K13" s="6">
        <v>3</v>
      </c>
      <c r="L13" s="6" t="str">
        <f>VLOOKUP(Table131519232735[[#This Row],[Koht]],Table91217212533[#All],2,FALSE)</f>
        <v>Karolina Poželaite</v>
      </c>
      <c r="M13" s="6" t="str">
        <f>VLOOKUP(Table131519232735[[#This Row],[Koht]],Table91217212533[#All],3,FALSE)</f>
        <v>PPK</v>
      </c>
      <c r="N13" s="6">
        <f>VLOOKUP(Table131519232735[[#This Row],[Koht]],Table91217212533[#All],4,FALSE)</f>
        <v>10</v>
      </c>
    </row>
    <row r="14" spans="1:14" ht="15.75" customHeight="1" x14ac:dyDescent="0.25">
      <c r="A14" s="8">
        <f>RANK(Table916202432[[#This Row],[TULEMUS]],Table916202432[TULEMUS],0)</f>
        <v>12</v>
      </c>
      <c r="B14" s="78" t="s">
        <v>341</v>
      </c>
      <c r="C14" s="74" t="s">
        <v>17</v>
      </c>
      <c r="D14" s="79">
        <v>7</v>
      </c>
      <c r="E14" s="125"/>
      <c r="F14" s="97"/>
      <c r="G14" s="97"/>
      <c r="H14" s="97"/>
      <c r="I14" s="97"/>
      <c r="J14" s="116"/>
      <c r="K14" s="6">
        <v>3</v>
      </c>
      <c r="L14" s="7" t="s">
        <v>333</v>
      </c>
      <c r="M14" s="7" t="s">
        <v>45</v>
      </c>
      <c r="N14" s="7">
        <f>VLOOKUP(Table131519232735[[#This Row],[Koht]],Table91217212533[#All],4,FALSE)</f>
        <v>10</v>
      </c>
    </row>
    <row r="15" spans="1:14" ht="15.75" customHeight="1" x14ac:dyDescent="0.25">
      <c r="A15" s="8">
        <f>RANK(Table916202432[[#This Row],[TULEMUS]],Table916202432[TULEMUS],0)</f>
        <v>12</v>
      </c>
      <c r="B15" s="78" t="s">
        <v>342</v>
      </c>
      <c r="C15" s="74" t="s">
        <v>17</v>
      </c>
      <c r="D15" s="79">
        <v>7</v>
      </c>
      <c r="E15" s="125"/>
      <c r="F15" s="93"/>
      <c r="G15" s="93"/>
      <c r="H15" s="93"/>
      <c r="I15" s="93"/>
    </row>
    <row r="16" spans="1:14" ht="15.75" customHeight="1" x14ac:dyDescent="0.25">
      <c r="A16" s="8">
        <f>RANK(Table916202432[[#This Row],[TULEMUS]],Table916202432[TULEMUS],0)</f>
        <v>12</v>
      </c>
      <c r="B16" s="78" t="s">
        <v>343</v>
      </c>
      <c r="C16" s="74" t="s">
        <v>17</v>
      </c>
      <c r="D16" s="79">
        <v>7</v>
      </c>
      <c r="E16" s="125"/>
      <c r="F16" s="93"/>
      <c r="G16" s="93"/>
      <c r="H16" s="93"/>
      <c r="I16" s="93"/>
    </row>
    <row r="17" spans="1:9" ht="15.75" customHeight="1" x14ac:dyDescent="0.25">
      <c r="A17" s="8">
        <f>RANK(Table916202432[[#This Row],[TULEMUS]],Table916202432[TULEMUS],0)</f>
        <v>15</v>
      </c>
      <c r="B17" s="8" t="s">
        <v>316</v>
      </c>
      <c r="C17" s="8" t="s">
        <v>17</v>
      </c>
      <c r="D17" s="8">
        <v>6</v>
      </c>
      <c r="E17" s="125"/>
      <c r="F17" s="93"/>
      <c r="G17" s="93"/>
      <c r="H17" s="93"/>
      <c r="I17" s="93"/>
    </row>
    <row r="18" spans="1:9" ht="15.75" customHeight="1" x14ac:dyDescent="0.25">
      <c r="A18" s="8">
        <f>RANK(Table916202432[[#This Row],[TULEMUS]],Table916202432[TULEMUS],0)</f>
        <v>16</v>
      </c>
      <c r="B18" s="78" t="s">
        <v>344</v>
      </c>
      <c r="C18" s="74" t="s">
        <v>17</v>
      </c>
      <c r="D18" s="79">
        <v>5</v>
      </c>
      <c r="E18" s="125"/>
      <c r="F18" s="93"/>
      <c r="G18" s="93"/>
      <c r="H18" s="93"/>
      <c r="I18" s="93"/>
    </row>
    <row r="19" spans="1:9" ht="15.75" customHeight="1" x14ac:dyDescent="0.25">
      <c r="A19" s="8">
        <f>RANK(Table916202432[[#This Row],[TULEMUS]],Table916202432[TULEMUS],0)</f>
        <v>16</v>
      </c>
      <c r="B19" s="78" t="s">
        <v>345</v>
      </c>
      <c r="C19" s="74" t="s">
        <v>17</v>
      </c>
      <c r="D19" s="79">
        <v>5</v>
      </c>
      <c r="E19" s="125"/>
      <c r="F19" s="93"/>
      <c r="G19" s="93"/>
      <c r="H19" s="93"/>
      <c r="I19" s="93"/>
    </row>
    <row r="20" spans="1:9" ht="15.75" customHeight="1" x14ac:dyDescent="0.25">
      <c r="A20" s="8">
        <f>RANK(Table916202432[[#This Row],[TULEMUS]],Table916202432[TULEMUS],0)</f>
        <v>16</v>
      </c>
      <c r="B20" s="8" t="s">
        <v>346</v>
      </c>
      <c r="C20" s="8" t="s">
        <v>50</v>
      </c>
      <c r="D20" s="8">
        <v>5</v>
      </c>
      <c r="E20" s="125"/>
      <c r="F20" s="93"/>
      <c r="G20" s="93"/>
      <c r="H20" s="93"/>
      <c r="I20" s="93"/>
    </row>
    <row r="21" spans="1:9" ht="15.75" customHeight="1" x14ac:dyDescent="0.25">
      <c r="A21" s="8">
        <f>RANK(Table916202432[[#This Row],[TULEMUS]],Table916202432[TULEMUS],0)</f>
        <v>19</v>
      </c>
      <c r="B21" s="8" t="s">
        <v>305</v>
      </c>
      <c r="C21" s="8" t="s">
        <v>17</v>
      </c>
      <c r="D21" s="8">
        <v>4</v>
      </c>
      <c r="E21" s="125"/>
      <c r="F21" s="93"/>
      <c r="G21" s="93"/>
      <c r="H21" s="93"/>
      <c r="I21" s="93"/>
    </row>
    <row r="22" spans="1:9" ht="15.75" customHeight="1" x14ac:dyDescent="0.25">
      <c r="A22" s="8">
        <f>RANK(Table916202432[[#This Row],[TULEMUS]],Table916202432[TULEMUS],0)</f>
        <v>19</v>
      </c>
      <c r="B22" s="8" t="s">
        <v>319</v>
      </c>
      <c r="C22" s="8" t="s">
        <v>24</v>
      </c>
      <c r="D22" s="8">
        <v>4</v>
      </c>
      <c r="E22" s="125"/>
      <c r="F22" s="93"/>
      <c r="G22" s="93"/>
      <c r="H22" s="93"/>
      <c r="I22" s="93"/>
    </row>
    <row r="23" spans="1:9" ht="15.75" customHeight="1" x14ac:dyDescent="0.25">
      <c r="A23" s="8">
        <f>RANK(Table916202432[[#This Row],[TULEMUS]],Table916202432[TULEMUS],0)</f>
        <v>21</v>
      </c>
      <c r="B23" s="8" t="s">
        <v>313</v>
      </c>
      <c r="C23" s="8" t="s">
        <v>17</v>
      </c>
      <c r="D23" s="8">
        <v>2</v>
      </c>
      <c r="E23" s="125"/>
      <c r="F23" s="93"/>
      <c r="G23" s="93"/>
      <c r="H23" s="93"/>
      <c r="I23" s="93"/>
    </row>
    <row r="24" spans="1:9" ht="15.75" customHeight="1" x14ac:dyDescent="0.25">
      <c r="A24" s="8">
        <f>RANK(Table916202432[[#This Row],[TULEMUS]],Table916202432[TULEMUS],0)</f>
        <v>21</v>
      </c>
      <c r="B24" s="8" t="s">
        <v>318</v>
      </c>
      <c r="C24" s="8" t="s">
        <v>24</v>
      </c>
      <c r="D24" s="8">
        <v>2</v>
      </c>
      <c r="E24" s="125"/>
      <c r="F24" s="93"/>
      <c r="G24" s="93"/>
      <c r="H24" s="93"/>
      <c r="I24" s="93"/>
    </row>
    <row r="25" spans="1:9" ht="15.75" customHeight="1" x14ac:dyDescent="0.25">
      <c r="A25" s="8">
        <f>RANK(Table916202432[[#This Row],[TULEMUS]],Table916202432[TULEMUS],0)</f>
        <v>21</v>
      </c>
      <c r="B25" s="8" t="s">
        <v>347</v>
      </c>
      <c r="C25" s="8" t="s">
        <v>17</v>
      </c>
      <c r="D25" s="8">
        <v>2</v>
      </c>
      <c r="E25" s="125"/>
      <c r="F25" s="93"/>
      <c r="G25" s="93"/>
      <c r="H25" s="93"/>
      <c r="I25" s="93"/>
    </row>
    <row r="26" spans="1:9" ht="15.75" customHeight="1" x14ac:dyDescent="0.25">
      <c r="A26" s="149">
        <f>RANK(Table916202432[[#This Row],[TULEMUS]],Table916202432[TULEMUS],0)</f>
        <v>21</v>
      </c>
      <c r="B26" s="149" t="s">
        <v>301</v>
      </c>
      <c r="C26" s="144" t="s">
        <v>24</v>
      </c>
      <c r="D26" s="163">
        <v>2</v>
      </c>
      <c r="E26" s="124"/>
      <c r="F26" s="93"/>
      <c r="G26" s="93"/>
      <c r="H26" s="93"/>
      <c r="I26" s="93"/>
    </row>
    <row r="27" spans="1:9" ht="15.75" customHeight="1" x14ac:dyDescent="0.25">
      <c r="A27" s="97"/>
      <c r="B27" s="97"/>
      <c r="C27" s="97"/>
      <c r="D27" s="97"/>
      <c r="E27" s="1"/>
      <c r="F27" s="93"/>
      <c r="G27" s="93"/>
      <c r="H27" s="93"/>
      <c r="I27" s="93"/>
    </row>
    <row r="28" spans="1:9" ht="13.8" x14ac:dyDescent="0.25">
      <c r="A28" s="93"/>
      <c r="B28" s="93"/>
      <c r="C28" s="93"/>
      <c r="D28" s="93"/>
      <c r="E28" s="1"/>
      <c r="F28" s="93"/>
      <c r="G28" s="93"/>
      <c r="H28" s="93"/>
      <c r="I28" s="93"/>
    </row>
    <row r="29" spans="1:9" ht="13.8" x14ac:dyDescent="0.25">
      <c r="A29" s="93"/>
      <c r="B29" s="93"/>
      <c r="C29" s="93"/>
      <c r="D29" s="93"/>
      <c r="E29" s="1"/>
      <c r="F29" s="93"/>
      <c r="G29" s="93"/>
      <c r="H29" s="93"/>
      <c r="I29" s="93"/>
    </row>
    <row r="30" spans="1:9" ht="13.8" x14ac:dyDescent="0.25">
      <c r="A30" s="93"/>
      <c r="B30" s="93"/>
      <c r="C30" s="93"/>
      <c r="D30" s="93"/>
      <c r="E30" s="1"/>
      <c r="F30" s="93"/>
      <c r="G30" s="93"/>
      <c r="H30" s="93"/>
      <c r="I30" s="93"/>
    </row>
    <row r="31" spans="1:9" ht="13.8" x14ac:dyDescent="0.25">
      <c r="A31" s="93"/>
      <c r="B31" s="93"/>
      <c r="C31" s="93"/>
      <c r="D31" s="93"/>
      <c r="E31" s="1"/>
      <c r="F31" s="93"/>
      <c r="G31" s="93"/>
      <c r="H31" s="93"/>
      <c r="I31" s="93"/>
    </row>
    <row r="32" spans="1:9" ht="13.8" x14ac:dyDescent="0.25">
      <c r="A32" s="93"/>
      <c r="B32" s="93"/>
      <c r="C32" s="93"/>
      <c r="D32" s="93"/>
      <c r="E32" s="1"/>
      <c r="F32" s="93"/>
      <c r="G32" s="93"/>
      <c r="H32" s="93"/>
      <c r="I32" s="93"/>
    </row>
    <row r="33" spans="1:9" ht="13.8" x14ac:dyDescent="0.25">
      <c r="A33" s="93"/>
      <c r="B33" s="93"/>
      <c r="C33" s="93"/>
      <c r="D33" s="93"/>
      <c r="E33" s="1"/>
      <c r="F33" s="93"/>
      <c r="G33" s="93"/>
      <c r="H33" s="93"/>
      <c r="I33" s="93"/>
    </row>
    <row r="34" spans="1:9" ht="13.8" x14ac:dyDescent="0.25">
      <c r="A34" s="93"/>
      <c r="B34" s="93"/>
      <c r="C34" s="93"/>
      <c r="D34" s="93"/>
      <c r="E34" s="1"/>
      <c r="F34" s="93"/>
      <c r="G34" s="93"/>
      <c r="H34" s="93"/>
      <c r="I34" s="93"/>
    </row>
    <row r="35" spans="1:9" ht="13.8" x14ac:dyDescent="0.25">
      <c r="A35" s="93"/>
      <c r="B35" s="93"/>
      <c r="C35" s="93"/>
      <c r="D35" s="93"/>
      <c r="E35" s="1"/>
      <c r="F35" s="93"/>
      <c r="G35" s="93"/>
      <c r="H35" s="93"/>
      <c r="I35" s="93"/>
    </row>
    <row r="36" spans="1:9" ht="13.8" x14ac:dyDescent="0.25">
      <c r="A36" s="93"/>
      <c r="B36" s="93"/>
      <c r="C36" s="93"/>
      <c r="D36" s="93"/>
      <c r="E36" s="1"/>
      <c r="F36" s="93"/>
      <c r="G36" s="93"/>
      <c r="H36" s="93"/>
      <c r="I36" s="93"/>
    </row>
    <row r="37" spans="1:9" ht="13.8" x14ac:dyDescent="0.25">
      <c r="A37" s="93"/>
      <c r="B37" s="93"/>
      <c r="C37" s="93"/>
      <c r="D37" s="93"/>
      <c r="E37" s="1"/>
      <c r="F37" s="93"/>
      <c r="G37" s="93"/>
      <c r="H37" s="93"/>
      <c r="I37" s="93"/>
    </row>
    <row r="38" spans="1:9" ht="13.8" x14ac:dyDescent="0.25">
      <c r="A38" s="93"/>
      <c r="B38" s="93"/>
      <c r="C38" s="93"/>
      <c r="D38" s="93"/>
      <c r="E38" s="1"/>
      <c r="F38" s="93"/>
      <c r="G38" s="93"/>
      <c r="H38" s="93"/>
      <c r="I38" s="93"/>
    </row>
    <row r="39" spans="1:9" ht="13.8" x14ac:dyDescent="0.25">
      <c r="A39" s="93"/>
      <c r="B39" s="93"/>
      <c r="C39" s="93"/>
      <c r="D39" s="93"/>
      <c r="E39" s="1"/>
      <c r="F39" s="93"/>
      <c r="G39" s="93"/>
      <c r="H39" s="93"/>
      <c r="I39" s="93"/>
    </row>
    <row r="40" spans="1:9" ht="13.8" x14ac:dyDescent="0.25">
      <c r="A40" s="93"/>
      <c r="B40" s="93"/>
      <c r="C40" s="93"/>
      <c r="D40" s="93"/>
      <c r="E40" s="1"/>
      <c r="F40" s="93"/>
      <c r="G40" s="93"/>
      <c r="H40" s="93"/>
      <c r="I40" s="93"/>
    </row>
    <row r="41" spans="1:9" ht="13.8" x14ac:dyDescent="0.25">
      <c r="A41" s="93"/>
      <c r="B41" s="93"/>
      <c r="C41" s="93"/>
      <c r="D41" s="93"/>
      <c r="E41" s="1"/>
      <c r="F41" s="93"/>
      <c r="G41" s="93"/>
      <c r="H41" s="93"/>
      <c r="I41" s="93"/>
    </row>
    <row r="42" spans="1:9" ht="13.8" x14ac:dyDescent="0.25">
      <c r="A42" s="93"/>
      <c r="B42" s="93"/>
      <c r="C42" s="93"/>
      <c r="D42" s="93"/>
      <c r="E42" s="1"/>
      <c r="F42" s="93"/>
      <c r="G42" s="93"/>
      <c r="H42" s="93"/>
      <c r="I42" s="93"/>
    </row>
    <row r="43" spans="1:9" ht="13.8" x14ac:dyDescent="0.25">
      <c r="A43" s="93"/>
      <c r="B43" s="93"/>
      <c r="C43" s="93"/>
      <c r="D43" s="93"/>
      <c r="E43" s="1"/>
      <c r="F43" s="93"/>
      <c r="G43" s="93"/>
      <c r="H43" s="93"/>
      <c r="I43" s="93"/>
    </row>
    <row r="44" spans="1:9" ht="13.8" x14ac:dyDescent="0.25">
      <c r="A44" s="93"/>
      <c r="B44" s="93"/>
      <c r="C44" s="93"/>
      <c r="D44" s="93"/>
      <c r="E44" s="1"/>
      <c r="F44" s="93"/>
      <c r="G44" s="93"/>
      <c r="H44" s="93"/>
      <c r="I44" s="93"/>
    </row>
    <row r="45" spans="1:9" ht="13.8" x14ac:dyDescent="0.25">
      <c r="A45" s="93"/>
      <c r="B45" s="93"/>
      <c r="C45" s="93"/>
      <c r="D45" s="93"/>
      <c r="E45" s="1"/>
      <c r="F45" s="93"/>
      <c r="G45" s="93"/>
      <c r="H45" s="93"/>
      <c r="I45" s="93"/>
    </row>
    <row r="46" spans="1:9" ht="15.75" customHeight="1" x14ac:dyDescent="0.25">
      <c r="A46" s="93"/>
      <c r="B46" s="93"/>
      <c r="C46" s="93"/>
      <c r="D46" s="93"/>
      <c r="F46" s="93"/>
      <c r="G46" s="93"/>
      <c r="H46" s="93"/>
      <c r="I46" s="93"/>
    </row>
    <row r="47" spans="1:9" ht="15.75" customHeight="1" x14ac:dyDescent="0.25">
      <c r="A47" s="93"/>
      <c r="B47" s="93"/>
      <c r="C47" s="93"/>
      <c r="D47" s="93"/>
      <c r="F47" s="93"/>
      <c r="G47" s="93"/>
      <c r="H47" s="93"/>
      <c r="I47" s="93"/>
    </row>
    <row r="48" spans="1:9" ht="15.75" customHeight="1" x14ac:dyDescent="0.25">
      <c r="A48" s="93"/>
      <c r="B48" s="93"/>
      <c r="C48" s="93"/>
      <c r="D48" s="93"/>
      <c r="F48" s="93"/>
      <c r="G48" s="93"/>
      <c r="H48" s="93"/>
      <c r="I48" s="93"/>
    </row>
    <row r="49" spans="1:9" ht="15.75" customHeight="1" x14ac:dyDescent="0.25">
      <c r="A49" s="93"/>
      <c r="B49" s="93"/>
      <c r="C49" s="93"/>
      <c r="D49" s="93"/>
      <c r="F49" s="93"/>
      <c r="G49" s="93"/>
      <c r="H49" s="93"/>
      <c r="I49" s="93"/>
    </row>
    <row r="50" spans="1:9" ht="15.75" customHeight="1" x14ac:dyDescent="0.25">
      <c r="A50" s="93"/>
      <c r="B50" s="93"/>
      <c r="C50" s="93"/>
      <c r="D50" s="93"/>
      <c r="F50" s="93"/>
      <c r="G50" s="93"/>
      <c r="H50" s="93"/>
      <c r="I50" s="93"/>
    </row>
    <row r="51" spans="1:9" ht="15.75" customHeight="1" x14ac:dyDescent="0.25">
      <c r="A51" s="93"/>
      <c r="B51" s="93"/>
      <c r="C51" s="93"/>
      <c r="D51" s="93"/>
      <c r="F51" s="93"/>
      <c r="G51" s="93"/>
      <c r="H51" s="93"/>
      <c r="I51" s="93"/>
    </row>
    <row r="52" spans="1:9" ht="15.75" customHeight="1" x14ac:dyDescent="0.25">
      <c r="A52" s="93"/>
      <c r="B52" s="93"/>
      <c r="C52" s="93"/>
      <c r="D52" s="93"/>
      <c r="F52" s="93"/>
      <c r="G52" s="93"/>
      <c r="H52" s="93"/>
      <c r="I52" s="93"/>
    </row>
    <row r="53" spans="1:9" ht="15.75" customHeight="1" x14ac:dyDescent="0.25">
      <c r="A53" s="93"/>
      <c r="B53" s="93"/>
      <c r="C53" s="93"/>
      <c r="D53" s="93"/>
      <c r="F53" s="93"/>
      <c r="G53" s="93"/>
      <c r="H53" s="93"/>
      <c r="I53" s="93"/>
    </row>
    <row r="54" spans="1:9" ht="15.75" customHeight="1" x14ac:dyDescent="0.25">
      <c r="A54" s="93"/>
      <c r="B54" s="93"/>
      <c r="C54" s="93"/>
      <c r="D54" s="93"/>
      <c r="F54" s="93"/>
      <c r="G54" s="93"/>
      <c r="H54" s="93"/>
      <c r="I54" s="93"/>
    </row>
    <row r="55" spans="1:9" ht="15.75" customHeight="1" x14ac:dyDescent="0.25">
      <c r="A55" s="93"/>
      <c r="B55" s="93"/>
      <c r="C55" s="93"/>
      <c r="D55" s="93"/>
      <c r="F55" s="93"/>
      <c r="G55" s="93"/>
      <c r="H55" s="93"/>
      <c r="I55" s="93"/>
    </row>
    <row r="56" spans="1:9" ht="15.75" customHeight="1" x14ac:dyDescent="0.25">
      <c r="A56" s="93"/>
      <c r="B56" s="93"/>
      <c r="C56" s="93"/>
      <c r="D56" s="93"/>
      <c r="F56" s="93"/>
      <c r="G56" s="93"/>
      <c r="H56" s="93"/>
      <c r="I56" s="93"/>
    </row>
    <row r="57" spans="1:9" ht="15.75" customHeight="1" x14ac:dyDescent="0.25">
      <c r="A57" s="93"/>
      <c r="B57" s="93"/>
      <c r="C57" s="93"/>
      <c r="D57" s="93"/>
      <c r="F57" s="93"/>
      <c r="G57" s="93"/>
      <c r="H57" s="93"/>
      <c r="I57" s="93"/>
    </row>
    <row r="58" spans="1:9" ht="15.75" customHeight="1" x14ac:dyDescent="0.25">
      <c r="A58" s="93"/>
      <c r="B58" s="93"/>
      <c r="C58" s="93"/>
      <c r="D58" s="93"/>
      <c r="F58" s="93"/>
      <c r="G58" s="93"/>
      <c r="H58" s="93"/>
      <c r="I58" s="93"/>
    </row>
    <row r="59" spans="1:9" ht="15.75" customHeight="1" x14ac:dyDescent="0.25">
      <c r="A59" s="93"/>
      <c r="B59" s="93"/>
      <c r="C59" s="93"/>
      <c r="D59" s="93"/>
      <c r="F59" s="93"/>
      <c r="G59" s="93"/>
      <c r="H59" s="93"/>
      <c r="I59" s="93"/>
    </row>
    <row r="60" spans="1:9" ht="15.75" customHeight="1" x14ac:dyDescent="0.25">
      <c r="A60" s="93"/>
      <c r="B60" s="93"/>
      <c r="C60" s="93"/>
      <c r="D60" s="93"/>
      <c r="F60" s="93"/>
      <c r="G60" s="93"/>
      <c r="H60" s="93"/>
      <c r="I60" s="93"/>
    </row>
    <row r="61" spans="1:9" ht="15.75" customHeight="1" x14ac:dyDescent="0.25">
      <c r="A61" s="96"/>
      <c r="B61" s="96"/>
      <c r="C61" s="96"/>
      <c r="D61" s="96"/>
    </row>
    <row r="62" spans="1:9" ht="15.75" customHeight="1" x14ac:dyDescent="0.25">
      <c r="B62" s="59"/>
      <c r="C62" s="59"/>
      <c r="D62" s="60"/>
      <c r="E62" s="19"/>
      <c r="F62" s="59"/>
      <c r="G62" s="19"/>
      <c r="H62" s="60"/>
    </row>
    <row r="63" spans="1:9" ht="15.75" customHeight="1" x14ac:dyDescent="0.25">
      <c r="B63" s="59"/>
      <c r="C63" s="59"/>
      <c r="D63" s="60"/>
      <c r="E63" s="19"/>
      <c r="F63" s="59"/>
      <c r="G63" s="19"/>
      <c r="H63" s="60"/>
    </row>
    <row r="64" spans="1:9" ht="15.75" customHeight="1" x14ac:dyDescent="0.25">
      <c r="B64" s="59"/>
      <c r="C64" s="59"/>
      <c r="D64" s="60"/>
      <c r="E64" s="19"/>
      <c r="F64" s="19"/>
      <c r="G64" s="19"/>
      <c r="H64" s="19"/>
    </row>
    <row r="65" spans="2:8" ht="15.75" customHeight="1" x14ac:dyDescent="0.25">
      <c r="B65" s="59"/>
      <c r="C65" s="59"/>
      <c r="D65" s="60"/>
      <c r="E65" s="19"/>
      <c r="F65" s="19"/>
      <c r="G65" s="19"/>
      <c r="H65" s="19"/>
    </row>
    <row r="66" spans="2:8" ht="15.75" customHeight="1" x14ac:dyDescent="0.25">
      <c r="B66" s="59"/>
      <c r="C66" s="59"/>
      <c r="D66" s="60"/>
      <c r="E66" s="19"/>
      <c r="F66" s="19"/>
      <c r="G66" s="59"/>
      <c r="H66" s="19"/>
    </row>
    <row r="67" spans="2:8" ht="15.75" customHeight="1" x14ac:dyDescent="0.25">
      <c r="B67" s="59"/>
      <c r="C67" s="59"/>
      <c r="D67" s="60"/>
      <c r="E67" s="19"/>
      <c r="F67" s="19"/>
      <c r="G67" s="59"/>
      <c r="H67" s="19"/>
    </row>
  </sheetData>
  <mergeCells count="2">
    <mergeCell ref="A1:D1"/>
    <mergeCell ref="F1:I1"/>
  </mergeCells>
  <pageMargins left="0.7" right="0.7" top="0.75" bottom="0.75" header="0.3" footer="0.3"/>
  <pageSetup orientation="portrait" horizontalDpi="300" verticalDpi="300" r:id="rId1"/>
  <tableParts count="4">
    <tablePart r:id="rId2"/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Ead valima nimekirjast" error="Vali" promptTitle="Vali nimekirjast rühm">
          <x14:formula1>
            <xm:f>KOHTUNIKUD!$C$3:$C$8</xm:f>
          </x14:formula1>
          <xm:sqref>C3:C18 C27:C60 H3:H13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62"/>
  <sheetViews>
    <sheetView workbookViewId="0">
      <pane ySplit="2" topLeftCell="A3" activePane="bottomLeft" state="frozen"/>
      <selection pane="bottomLeft" activeCell="D17" sqref="D17"/>
    </sheetView>
  </sheetViews>
  <sheetFormatPr defaultColWidth="14.44140625" defaultRowHeight="15.75" customHeight="1" x14ac:dyDescent="0.25"/>
  <cols>
    <col min="1" max="1" width="7.6640625" style="6" bestFit="1" customWidth="1"/>
    <col min="2" max="2" width="32.109375" style="6" customWidth="1"/>
    <col min="3" max="4" width="14.44140625" style="6"/>
    <col min="5" max="5" width="7.33203125" style="6" customWidth="1"/>
    <col min="6" max="6" width="7.6640625" style="6" bestFit="1" customWidth="1"/>
    <col min="7" max="7" width="32.109375" style="6" customWidth="1"/>
    <col min="8" max="9" width="14.44140625" style="6"/>
    <col min="10" max="10" width="7.33203125" style="6" customWidth="1"/>
    <col min="11" max="11" width="7.109375" style="6" customWidth="1"/>
    <col min="12" max="12" width="19.88671875" style="6" customWidth="1"/>
    <col min="13" max="16384" width="14.44140625" style="6"/>
  </cols>
  <sheetData>
    <row r="1" spans="1:14" ht="15.75" customHeight="1" x14ac:dyDescent="0.25">
      <c r="A1" s="164" t="s">
        <v>278</v>
      </c>
      <c r="B1" s="164"/>
      <c r="C1" s="164"/>
      <c r="D1" s="164"/>
      <c r="E1" s="1"/>
      <c r="F1" s="164" t="s">
        <v>279</v>
      </c>
      <c r="G1" s="164"/>
      <c r="H1" s="164"/>
      <c r="I1" s="164"/>
    </row>
    <row r="2" spans="1:14" ht="15.75" customHeight="1" x14ac:dyDescent="0.25">
      <c r="A2" s="4" t="s">
        <v>0</v>
      </c>
      <c r="B2" s="4" t="s">
        <v>229</v>
      </c>
      <c r="C2" s="6" t="s">
        <v>230</v>
      </c>
      <c r="D2" s="4" t="s">
        <v>348</v>
      </c>
      <c r="E2" s="1"/>
      <c r="F2" s="4" t="s">
        <v>0</v>
      </c>
      <c r="G2" s="4" t="s">
        <v>229</v>
      </c>
      <c r="H2" s="6" t="s">
        <v>230</v>
      </c>
      <c r="I2" s="4" t="s">
        <v>348</v>
      </c>
      <c r="K2" s="4" t="s">
        <v>282</v>
      </c>
    </row>
    <row r="3" spans="1:14" ht="15.75" customHeight="1" x14ac:dyDescent="0.25">
      <c r="A3" s="69">
        <f>RANK(Table9162024[[#This Row],[AEG]],Table9162024[AEG],1)</f>
        <v>1</v>
      </c>
      <c r="B3" s="69" t="s">
        <v>295</v>
      </c>
      <c r="C3" s="69" t="s">
        <v>24</v>
      </c>
      <c r="D3" s="69">
        <v>36.299999999999997</v>
      </c>
      <c r="E3" s="1"/>
      <c r="F3" s="69">
        <f>RANK(Table912172125[[#This Row],[AEG]],Table912172125[AEG],1)</f>
        <v>1</v>
      </c>
      <c r="G3" s="69" t="s">
        <v>349</v>
      </c>
      <c r="H3" s="69" t="s">
        <v>45</v>
      </c>
      <c r="I3" s="69">
        <v>41.7</v>
      </c>
      <c r="J3" s="123" t="s">
        <v>10</v>
      </c>
      <c r="K3" s="4" t="s">
        <v>11</v>
      </c>
      <c r="L3" s="4" t="s">
        <v>229</v>
      </c>
      <c r="M3" s="4" t="s">
        <v>286</v>
      </c>
      <c r="N3" s="4" t="s">
        <v>287</v>
      </c>
    </row>
    <row r="4" spans="1:14" ht="15.75" customHeight="1" x14ac:dyDescent="0.25">
      <c r="A4" s="69">
        <f>RANK(Table9162024[[#This Row],[AEG]],Table9162024[AEG],1)</f>
        <v>2</v>
      </c>
      <c r="B4" s="69" t="s">
        <v>308</v>
      </c>
      <c r="C4" s="69" t="s">
        <v>45</v>
      </c>
      <c r="D4" s="69">
        <v>37</v>
      </c>
      <c r="E4" s="1"/>
      <c r="F4" s="69">
        <f>RANK(Table912172125[[#This Row],[AEG]],Table912172125[AEG],1)</f>
        <v>2</v>
      </c>
      <c r="G4" s="69" t="s">
        <v>285</v>
      </c>
      <c r="H4" s="69" t="s">
        <v>24</v>
      </c>
      <c r="I4" s="69">
        <v>43.5</v>
      </c>
      <c r="J4" s="123" t="s">
        <v>10</v>
      </c>
      <c r="K4" s="6">
        <v>1</v>
      </c>
      <c r="L4" s="6" t="str">
        <f>VLOOKUP(Table13182226[[#This Row],[Koht]],Table9162024[#All],2,FALSE)</f>
        <v>Rait Kivi</v>
      </c>
      <c r="M4" s="6" t="str">
        <f>VLOOKUP(Table13182226[[#This Row],[Koht]],Table9162024[#All],3,FALSE)</f>
        <v>JK</v>
      </c>
      <c r="N4" s="6">
        <f>VLOOKUP(Table13182226[[#This Row],[Koht]],Table9162024[#All],4,FALSE)</f>
        <v>36.299999999999997</v>
      </c>
    </row>
    <row r="5" spans="1:14" ht="15.75" customHeight="1" x14ac:dyDescent="0.25">
      <c r="A5" s="69">
        <f>RANK(Table9162024[[#This Row],[AEG]],Table9162024[AEG],1)</f>
        <v>3</v>
      </c>
      <c r="B5" s="69" t="s">
        <v>350</v>
      </c>
      <c r="C5" s="69" t="s">
        <v>24</v>
      </c>
      <c r="D5" s="69">
        <v>37.799999999999997</v>
      </c>
      <c r="E5" s="1"/>
      <c r="F5" s="69">
        <f>RANK(Table912172125[[#This Row],[AEG]],Table912172125[AEG],1)</f>
        <v>3</v>
      </c>
      <c r="G5" s="69" t="s">
        <v>290</v>
      </c>
      <c r="H5" s="69" t="s">
        <v>297</v>
      </c>
      <c r="I5" s="69">
        <v>45.9</v>
      </c>
      <c r="J5" s="123"/>
      <c r="K5" s="6">
        <v>2</v>
      </c>
      <c r="L5" s="6" t="str">
        <f>VLOOKUP(Table13182226[[#This Row],[Koht]],Table9162024[#All],2,FALSE)</f>
        <v>Robert Põldoja</v>
      </c>
      <c r="M5" s="6" t="str">
        <f>VLOOKUP(Table13182226[[#This Row],[Koht]],Table9162024[#All],3,FALSE)</f>
        <v>FK</v>
      </c>
      <c r="N5" s="6">
        <f>VLOOKUP(Table13182226[[#This Row],[Koht]],Table9162024[#All],4,FALSE)</f>
        <v>37</v>
      </c>
    </row>
    <row r="6" spans="1:14" ht="15.75" customHeight="1" x14ac:dyDescent="0.25">
      <c r="A6" s="8">
        <f>RANK(Table9162024[[#This Row],[AEG]],Table9162024[AEG],1)</f>
        <v>4</v>
      </c>
      <c r="B6" s="8" t="s">
        <v>351</v>
      </c>
      <c r="C6" s="8" t="s">
        <v>45</v>
      </c>
      <c r="D6" s="8">
        <v>40.299999999999997</v>
      </c>
      <c r="E6" s="1"/>
      <c r="F6" s="8">
        <f>RANK(Table912172125[[#This Row],[AEG]],Table912172125[AEG],1)</f>
        <v>4</v>
      </c>
      <c r="G6" s="8" t="s">
        <v>299</v>
      </c>
      <c r="H6" s="8" t="s">
        <v>297</v>
      </c>
      <c r="I6" s="8">
        <v>46</v>
      </c>
      <c r="J6" s="123"/>
      <c r="K6" s="6">
        <v>3</v>
      </c>
      <c r="L6" s="6" t="str">
        <f>VLOOKUP(Table13182226[[#This Row],[Koht]],Table9162024[#All],2,FALSE)</f>
        <v>Alex Arusoo</v>
      </c>
      <c r="M6" s="6" t="str">
        <f>VLOOKUP(Table13182226[[#This Row],[Koht]],Table9162024[#All],3,FALSE)</f>
        <v>JK</v>
      </c>
      <c r="N6" s="6">
        <f>VLOOKUP(Table13182226[[#This Row],[Koht]],Table9162024[#All],4,FALSE)</f>
        <v>37.799999999999997</v>
      </c>
    </row>
    <row r="7" spans="1:14" ht="15.75" customHeight="1" x14ac:dyDescent="0.25">
      <c r="A7" s="8">
        <f>RANK(Table9162024[[#This Row],[AEG]],Table9162024[AEG],1)</f>
        <v>5</v>
      </c>
      <c r="B7" s="8" t="s">
        <v>339</v>
      </c>
      <c r="C7" s="8" t="s">
        <v>50</v>
      </c>
      <c r="D7" s="8">
        <v>41.3</v>
      </c>
      <c r="E7" s="1"/>
      <c r="F7" s="8">
        <f>RANK(Table912172125[[#This Row],[AEG]],Table912172125[AEG],1)</f>
        <v>5</v>
      </c>
      <c r="G7" s="8" t="s">
        <v>250</v>
      </c>
      <c r="H7" s="8" t="s">
        <v>45</v>
      </c>
      <c r="I7" s="8">
        <v>47.2</v>
      </c>
      <c r="J7" s="123"/>
    </row>
    <row r="8" spans="1:14" ht="15.75" customHeight="1" x14ac:dyDescent="0.25">
      <c r="A8" s="140">
        <f>RANK(Table9162024[[#This Row],[AEG]],Table9162024[AEG],1)</f>
        <v>6</v>
      </c>
      <c r="B8" s="140" t="s">
        <v>352</v>
      </c>
      <c r="C8" s="140" t="s">
        <v>45</v>
      </c>
      <c r="D8" s="140">
        <v>42.5</v>
      </c>
      <c r="E8" s="1"/>
      <c r="F8" s="8">
        <f>RANK(Table912172125[[#This Row],[AEG]],Table912172125[AEG],1)</f>
        <v>6</v>
      </c>
      <c r="G8" s="8" t="s">
        <v>247</v>
      </c>
      <c r="H8" s="8" t="s">
        <v>45</v>
      </c>
      <c r="I8" s="8">
        <v>48.1</v>
      </c>
      <c r="J8" s="123"/>
      <c r="K8" s="4" t="s">
        <v>300</v>
      </c>
    </row>
    <row r="9" spans="1:14" ht="15.75" customHeight="1" x14ac:dyDescent="0.25">
      <c r="A9" s="97"/>
      <c r="B9" s="97"/>
      <c r="C9" s="97"/>
      <c r="D9" s="97"/>
      <c r="E9" s="1"/>
      <c r="F9" s="8">
        <f>RANK(Table912172125[[#This Row],[AEG]],Table912172125[AEG],1)</f>
        <v>7</v>
      </c>
      <c r="G9" s="8" t="s">
        <v>353</v>
      </c>
      <c r="H9" s="8" t="s">
        <v>45</v>
      </c>
      <c r="I9" s="8">
        <v>51.8</v>
      </c>
      <c r="J9" s="123"/>
      <c r="K9" s="4" t="s">
        <v>11</v>
      </c>
      <c r="L9" s="4" t="s">
        <v>229</v>
      </c>
      <c r="M9" s="4" t="s">
        <v>286</v>
      </c>
      <c r="N9" s="4" t="s">
        <v>287</v>
      </c>
    </row>
    <row r="10" spans="1:14" ht="15.75" customHeight="1" x14ac:dyDescent="0.25">
      <c r="A10" s="93"/>
      <c r="B10" s="93"/>
      <c r="C10" s="93"/>
      <c r="D10" s="93"/>
      <c r="E10" s="1"/>
      <c r="F10" s="8">
        <f>RANK(Table912172125[[#This Row],[AEG]],Table912172125[AEG],1)</f>
        <v>7</v>
      </c>
      <c r="G10" s="8" t="s">
        <v>245</v>
      </c>
      <c r="H10" s="8" t="s">
        <v>45</v>
      </c>
      <c r="I10" s="8">
        <v>51.8</v>
      </c>
      <c r="J10" s="123"/>
      <c r="K10" s="6">
        <v>1</v>
      </c>
      <c r="L10" s="6" t="str">
        <f>VLOOKUP(Table1315192327[[#This Row],[Koht]],Table912172125[#All],2,FALSE)</f>
        <v>Maria Pärli</v>
      </c>
      <c r="M10" s="6" t="str">
        <f>VLOOKUP(Table1315192327[[#This Row],[Koht]],Table912172125[#All],3,FALSE)</f>
        <v>FK</v>
      </c>
      <c r="N10" s="6">
        <f>VLOOKUP(Table1315192327[[#This Row],[Koht]],Table912172125[#All],4,FALSE)</f>
        <v>41.7</v>
      </c>
    </row>
    <row r="11" spans="1:14" ht="15.75" customHeight="1" x14ac:dyDescent="0.25">
      <c r="A11" s="93"/>
      <c r="B11" s="93"/>
      <c r="C11" s="93"/>
      <c r="D11" s="93"/>
      <c r="E11" s="1"/>
      <c r="F11" s="8">
        <f>RANK(Table912172125[[#This Row],[AEG]],Table912172125[AEG],1)</f>
        <v>9</v>
      </c>
      <c r="G11" s="8" t="s">
        <v>354</v>
      </c>
      <c r="H11" s="8" t="s">
        <v>45</v>
      </c>
      <c r="I11" s="8">
        <v>52.2</v>
      </c>
      <c r="J11" s="123"/>
      <c r="K11" s="6">
        <v>2</v>
      </c>
      <c r="L11" s="6" t="str">
        <f>VLOOKUP(Table1315192327[[#This Row],[Koht]],Table912172125[#All],2,FALSE)</f>
        <v>Keity Vaistla</v>
      </c>
      <c r="M11" s="6" t="str">
        <f>VLOOKUP(Table1315192327[[#This Row],[Koht]],Table912172125[#All],3,FALSE)</f>
        <v>JK</v>
      </c>
      <c r="N11" s="6">
        <f>VLOOKUP(Table1315192327[[#This Row],[Koht]],Table912172125[#All],4,FALSE)</f>
        <v>43.5</v>
      </c>
    </row>
    <row r="12" spans="1:14" ht="15.75" customHeight="1" x14ac:dyDescent="0.25">
      <c r="A12" s="93"/>
      <c r="B12" s="93"/>
      <c r="C12" s="93"/>
      <c r="D12" s="93"/>
      <c r="E12" s="1"/>
      <c r="F12" s="8">
        <f>RANK(Table912172125[[#This Row],[AEG]],Table912172125[AEG],1)</f>
        <v>10</v>
      </c>
      <c r="G12" s="8" t="s">
        <v>355</v>
      </c>
      <c r="H12" s="8" t="s">
        <v>45</v>
      </c>
      <c r="I12" s="8">
        <v>52.5</v>
      </c>
      <c r="J12" s="123"/>
      <c r="K12" s="6">
        <v>3</v>
      </c>
      <c r="L12" s="6" t="str">
        <f>VLOOKUP(Table1315192327[[#This Row],[Koht]],Table912172125[#All],2,FALSE)</f>
        <v>Stella Polikarpus</v>
      </c>
      <c r="M12" s="6" t="str">
        <f>VLOOKUP(Table1315192327[[#This Row],[Koht]],Table912172125[#All],3,FALSE)</f>
        <v>töötajad</v>
      </c>
      <c r="N12" s="6">
        <f>VLOOKUP(Table1315192327[[#This Row],[Koht]],Table912172125[#All],4,FALSE)</f>
        <v>45.9</v>
      </c>
    </row>
    <row r="13" spans="1:14" ht="15.75" customHeight="1" x14ac:dyDescent="0.25">
      <c r="A13" s="93"/>
      <c r="B13" s="93"/>
      <c r="C13" s="93"/>
      <c r="D13" s="93"/>
      <c r="E13" s="1"/>
      <c r="F13" s="8">
        <f>RANK(Table912172125[[#This Row],[AEG]],Table912172125[AEG],1)</f>
        <v>11</v>
      </c>
      <c r="G13" s="8" t="s">
        <v>356</v>
      </c>
      <c r="H13" s="8" t="s">
        <v>24</v>
      </c>
      <c r="I13" s="8">
        <v>53.3</v>
      </c>
      <c r="J13" s="123"/>
      <c r="K13" s="128"/>
    </row>
    <row r="14" spans="1:14" ht="15.75" customHeight="1" x14ac:dyDescent="0.25">
      <c r="A14" s="93"/>
      <c r="B14" s="93"/>
      <c r="C14" s="93"/>
      <c r="D14" s="93"/>
      <c r="E14" s="1"/>
      <c r="F14" s="8">
        <f>RANK(Table912172125[[#This Row],[AEG]],Table912172125[AEG],1)</f>
        <v>12</v>
      </c>
      <c r="G14" s="8" t="s">
        <v>357</v>
      </c>
      <c r="H14" s="8" t="s">
        <v>45</v>
      </c>
      <c r="I14" s="8">
        <v>55.1</v>
      </c>
      <c r="J14" s="123"/>
      <c r="K14" s="127"/>
    </row>
    <row r="15" spans="1:14" ht="15.75" customHeight="1" x14ac:dyDescent="0.25">
      <c r="A15" s="93"/>
      <c r="B15" s="93"/>
      <c r="C15" s="93"/>
      <c r="D15" s="93"/>
      <c r="E15" s="1"/>
      <c r="F15" s="8">
        <f>RANK(Table912172125[[#This Row],[AEG]],Table912172125[AEG],1)</f>
        <v>13</v>
      </c>
      <c r="G15" s="8" t="s">
        <v>244</v>
      </c>
      <c r="H15" s="8" t="s">
        <v>45</v>
      </c>
      <c r="I15" s="8">
        <v>56.4</v>
      </c>
      <c r="J15" s="123"/>
      <c r="K15" s="96"/>
    </row>
    <row r="16" spans="1:14" ht="15.75" customHeight="1" x14ac:dyDescent="0.25">
      <c r="A16" s="93"/>
      <c r="B16" s="93"/>
      <c r="C16" s="93"/>
      <c r="D16" s="93"/>
      <c r="E16" s="1"/>
      <c r="F16" s="8">
        <v>14</v>
      </c>
      <c r="G16" s="8" t="s">
        <v>358</v>
      </c>
      <c r="H16" s="8" t="s">
        <v>50</v>
      </c>
      <c r="I16" s="8" t="s">
        <v>359</v>
      </c>
      <c r="J16" s="117"/>
      <c r="K16" s="106"/>
    </row>
    <row r="17" spans="1:11" ht="15.75" customHeight="1" x14ac:dyDescent="0.25">
      <c r="A17" s="93"/>
      <c r="B17" s="93"/>
      <c r="C17" s="93"/>
      <c r="D17" s="93"/>
      <c r="E17" s="1"/>
      <c r="F17" s="140">
        <v>15</v>
      </c>
      <c r="G17" s="140" t="s">
        <v>303</v>
      </c>
      <c r="H17" s="140" t="s">
        <v>24</v>
      </c>
      <c r="I17" s="140" t="s">
        <v>360</v>
      </c>
      <c r="J17" s="118"/>
      <c r="K17" s="106"/>
    </row>
    <row r="18" spans="1:11" ht="15.75" customHeight="1" x14ac:dyDescent="0.25">
      <c r="A18" s="93"/>
      <c r="B18" s="93"/>
      <c r="C18" s="93"/>
      <c r="D18" s="126"/>
      <c r="E18" s="95"/>
      <c r="F18" s="97"/>
      <c r="G18" s="97"/>
      <c r="H18" s="97"/>
      <c r="I18" s="97"/>
      <c r="J18" s="97"/>
      <c r="K18" s="106"/>
    </row>
    <row r="19" spans="1:11" ht="15.75" customHeight="1" x14ac:dyDescent="0.25">
      <c r="A19" s="93"/>
      <c r="B19" s="93"/>
      <c r="C19" s="93"/>
      <c r="D19" s="126"/>
      <c r="E19" s="95"/>
      <c r="F19" s="93"/>
      <c r="G19" s="93"/>
      <c r="H19" s="93"/>
      <c r="I19" s="93"/>
      <c r="J19" s="93"/>
      <c r="K19" s="96"/>
    </row>
    <row r="20" spans="1:11" ht="15.75" customHeight="1" x14ac:dyDescent="0.25">
      <c r="A20" s="93"/>
      <c r="B20" s="93"/>
      <c r="C20" s="93"/>
      <c r="D20" s="126"/>
      <c r="E20" s="99"/>
      <c r="F20" s="97"/>
      <c r="G20" s="97"/>
      <c r="H20" s="97"/>
      <c r="I20" s="97"/>
      <c r="J20" s="97"/>
      <c r="K20" s="106"/>
    </row>
    <row r="21" spans="1:11" ht="15.75" customHeight="1" x14ac:dyDescent="0.25">
      <c r="A21" s="93"/>
      <c r="B21" s="93"/>
      <c r="C21" s="93"/>
      <c r="D21" s="126"/>
      <c r="E21" s="95"/>
      <c r="F21" s="93"/>
      <c r="G21" s="93"/>
      <c r="H21" s="93"/>
      <c r="I21" s="93"/>
      <c r="J21" s="93"/>
      <c r="K21" s="96"/>
    </row>
    <row r="22" spans="1:11" ht="15.75" customHeight="1" x14ac:dyDescent="0.25">
      <c r="A22" s="93"/>
      <c r="B22" s="93"/>
      <c r="C22" s="93"/>
      <c r="D22" s="126"/>
      <c r="E22" s="95"/>
      <c r="F22" s="93"/>
      <c r="G22" s="93"/>
      <c r="H22" s="93"/>
      <c r="I22" s="93"/>
      <c r="J22" s="93"/>
      <c r="K22" s="96"/>
    </row>
    <row r="23" spans="1:11" ht="15.75" customHeight="1" x14ac:dyDescent="0.25">
      <c r="A23" s="93"/>
      <c r="B23" s="93"/>
      <c r="C23" s="93"/>
      <c r="D23" s="126"/>
      <c r="E23" s="95"/>
      <c r="F23" s="93"/>
      <c r="G23" s="93"/>
      <c r="H23" s="93"/>
      <c r="I23" s="93"/>
      <c r="J23" s="93"/>
      <c r="K23" s="96"/>
    </row>
    <row r="24" spans="1:11" ht="15.75" customHeight="1" x14ac:dyDescent="0.25">
      <c r="A24" s="93"/>
      <c r="B24" s="93"/>
      <c r="C24" s="93"/>
      <c r="D24" s="126"/>
      <c r="E24" s="95"/>
      <c r="F24" s="93"/>
      <c r="G24" s="93"/>
      <c r="H24" s="93"/>
      <c r="I24" s="93"/>
      <c r="J24" s="93"/>
      <c r="K24" s="96"/>
    </row>
    <row r="25" spans="1:11" ht="15.75" customHeight="1" x14ac:dyDescent="0.25">
      <c r="A25" s="93"/>
      <c r="B25" s="93"/>
      <c r="C25" s="93"/>
      <c r="D25" s="126"/>
      <c r="E25" s="95"/>
      <c r="F25" s="93"/>
      <c r="G25" s="93"/>
      <c r="H25" s="93"/>
      <c r="I25" s="93"/>
      <c r="J25" s="93"/>
      <c r="K25" s="96"/>
    </row>
    <row r="26" spans="1:11" ht="15.75" customHeight="1" x14ac:dyDescent="0.25">
      <c r="A26" s="93"/>
      <c r="B26" s="93"/>
      <c r="C26" s="93"/>
      <c r="D26" s="126"/>
      <c r="E26" s="95"/>
      <c r="F26" s="93"/>
      <c r="G26" s="93"/>
      <c r="H26" s="93"/>
      <c r="I26" s="93"/>
      <c r="J26" s="93"/>
      <c r="K26" s="96"/>
    </row>
    <row r="27" spans="1:11" ht="15.75" customHeight="1" x14ac:dyDescent="0.25">
      <c r="A27" s="93"/>
      <c r="B27" s="93"/>
      <c r="C27" s="93"/>
      <c r="D27" s="126"/>
      <c r="E27" s="95"/>
      <c r="F27" s="93"/>
      <c r="G27" s="93"/>
      <c r="H27" s="93"/>
      <c r="I27" s="93"/>
      <c r="J27" s="93"/>
      <c r="K27" s="96"/>
    </row>
    <row r="28" spans="1:11" ht="13.8" x14ac:dyDescent="0.25">
      <c r="A28" s="93"/>
      <c r="B28" s="93"/>
      <c r="C28" s="93"/>
      <c r="D28" s="126"/>
      <c r="E28" s="95"/>
      <c r="F28" s="93"/>
      <c r="G28" s="93"/>
      <c r="H28" s="93"/>
      <c r="I28" s="93"/>
      <c r="J28" s="93"/>
      <c r="K28" s="96"/>
    </row>
    <row r="29" spans="1:11" ht="13.8" x14ac:dyDescent="0.25">
      <c r="A29" s="93"/>
      <c r="B29" s="93"/>
      <c r="C29" s="93"/>
      <c r="D29" s="126"/>
      <c r="E29" s="95"/>
      <c r="F29" s="93"/>
      <c r="G29" s="93"/>
      <c r="H29" s="93"/>
      <c r="I29" s="93"/>
      <c r="J29" s="93"/>
      <c r="K29" s="96"/>
    </row>
    <row r="30" spans="1:11" ht="13.8" x14ac:dyDescent="0.25">
      <c r="A30" s="93"/>
      <c r="B30" s="93"/>
      <c r="C30" s="93"/>
      <c r="D30" s="126"/>
      <c r="E30" s="95"/>
      <c r="F30" s="93"/>
      <c r="G30" s="93"/>
      <c r="H30" s="93"/>
      <c r="I30" s="93"/>
      <c r="J30" s="93"/>
      <c r="K30" s="96"/>
    </row>
    <row r="31" spans="1:11" ht="13.8" x14ac:dyDescent="0.25">
      <c r="A31" s="93"/>
      <c r="B31" s="93"/>
      <c r="C31" s="93"/>
      <c r="D31" s="126"/>
      <c r="E31" s="95"/>
      <c r="F31" s="93"/>
      <c r="G31" s="93"/>
      <c r="H31" s="93"/>
      <c r="I31" s="93"/>
      <c r="J31" s="93"/>
      <c r="K31" s="96"/>
    </row>
    <row r="32" spans="1:11" ht="13.8" x14ac:dyDescent="0.25">
      <c r="A32" s="93"/>
      <c r="B32" s="93"/>
      <c r="C32" s="93"/>
      <c r="D32" s="126"/>
      <c r="E32" s="95"/>
      <c r="F32" s="93"/>
      <c r="G32" s="93"/>
      <c r="H32" s="93"/>
      <c r="I32" s="93"/>
      <c r="J32" s="93"/>
      <c r="K32" s="96"/>
    </row>
    <row r="33" spans="1:11" ht="13.8" x14ac:dyDescent="0.25">
      <c r="A33" s="93"/>
      <c r="B33" s="93"/>
      <c r="C33" s="93"/>
      <c r="D33" s="126"/>
      <c r="E33" s="95"/>
      <c r="F33" s="93"/>
      <c r="G33" s="93"/>
      <c r="H33" s="93"/>
      <c r="I33" s="93"/>
      <c r="J33" s="93"/>
      <c r="K33" s="96"/>
    </row>
    <row r="34" spans="1:11" ht="13.8" x14ac:dyDescent="0.25">
      <c r="A34" s="93"/>
      <c r="B34" s="93"/>
      <c r="C34" s="93"/>
      <c r="D34" s="126"/>
      <c r="E34" s="95"/>
      <c r="F34" s="93"/>
      <c r="G34" s="93"/>
      <c r="H34" s="93"/>
      <c r="I34" s="93"/>
      <c r="J34" s="93"/>
      <c r="K34" s="96"/>
    </row>
    <row r="35" spans="1:11" ht="13.8" x14ac:dyDescent="0.25">
      <c r="A35" s="93"/>
      <c r="B35" s="93"/>
      <c r="C35" s="93"/>
      <c r="D35" s="126"/>
      <c r="E35" s="95"/>
      <c r="F35" s="93"/>
      <c r="G35" s="93"/>
      <c r="H35" s="93"/>
      <c r="I35" s="93"/>
      <c r="J35" s="93"/>
      <c r="K35" s="96"/>
    </row>
    <row r="36" spans="1:11" ht="13.8" x14ac:dyDescent="0.25">
      <c r="A36" s="93"/>
      <c r="B36" s="93"/>
      <c r="C36" s="93"/>
      <c r="D36" s="126"/>
      <c r="E36" s="95"/>
      <c r="F36" s="93"/>
      <c r="G36" s="93"/>
      <c r="H36" s="93"/>
      <c r="I36" s="93"/>
      <c r="J36" s="93"/>
      <c r="K36" s="96"/>
    </row>
    <row r="37" spans="1:11" ht="13.8" x14ac:dyDescent="0.25">
      <c r="A37" s="93"/>
      <c r="B37" s="93"/>
      <c r="C37" s="93"/>
      <c r="D37" s="126"/>
      <c r="E37" s="95"/>
      <c r="F37" s="93"/>
      <c r="G37" s="93"/>
      <c r="H37" s="93"/>
      <c r="I37" s="93"/>
      <c r="J37" s="93"/>
      <c r="K37" s="96"/>
    </row>
    <row r="38" spans="1:11" ht="13.8" x14ac:dyDescent="0.25">
      <c r="A38" s="93"/>
      <c r="B38" s="93"/>
      <c r="C38" s="93"/>
      <c r="D38" s="126"/>
      <c r="E38" s="95"/>
      <c r="F38" s="93"/>
      <c r="G38" s="93"/>
      <c r="H38" s="93"/>
      <c r="I38" s="93"/>
      <c r="J38" s="93"/>
      <c r="K38" s="96"/>
    </row>
    <row r="39" spans="1:11" ht="13.8" x14ac:dyDescent="0.25">
      <c r="A39" s="93"/>
      <c r="B39" s="93"/>
      <c r="C39" s="93"/>
      <c r="D39" s="126"/>
      <c r="E39" s="95"/>
      <c r="F39" s="93"/>
      <c r="G39" s="93"/>
      <c r="H39" s="93"/>
      <c r="I39" s="93"/>
      <c r="J39" s="93"/>
      <c r="K39" s="96"/>
    </row>
    <row r="40" spans="1:11" ht="13.8" x14ac:dyDescent="0.25">
      <c r="A40" s="93"/>
      <c r="B40" s="93"/>
      <c r="C40" s="93"/>
      <c r="D40" s="126"/>
      <c r="E40" s="95"/>
      <c r="F40" s="93"/>
      <c r="G40" s="93"/>
      <c r="H40" s="93"/>
      <c r="I40" s="93"/>
      <c r="J40" s="93"/>
      <c r="K40" s="96"/>
    </row>
    <row r="41" spans="1:11" ht="13.8" x14ac:dyDescent="0.25">
      <c r="A41" s="93"/>
      <c r="B41" s="93"/>
      <c r="C41" s="93"/>
      <c r="D41" s="126"/>
      <c r="E41" s="95"/>
      <c r="F41" s="93"/>
      <c r="G41" s="93"/>
      <c r="H41" s="93"/>
      <c r="I41" s="93"/>
      <c r="J41" s="93"/>
      <c r="K41" s="96"/>
    </row>
    <row r="42" spans="1:11" ht="13.8" x14ac:dyDescent="0.25">
      <c r="A42" s="93"/>
      <c r="B42" s="93"/>
      <c r="C42" s="93"/>
      <c r="D42" s="126"/>
      <c r="E42" s="95"/>
      <c r="F42" s="93"/>
      <c r="G42" s="93"/>
      <c r="H42" s="93"/>
      <c r="I42" s="93"/>
      <c r="J42" s="93"/>
      <c r="K42" s="96"/>
    </row>
    <row r="43" spans="1:11" ht="13.8" x14ac:dyDescent="0.25">
      <c r="A43" s="93"/>
      <c r="B43" s="93"/>
      <c r="C43" s="93"/>
      <c r="D43" s="126"/>
      <c r="E43" s="95"/>
      <c r="F43" s="93"/>
      <c r="G43" s="93"/>
      <c r="H43" s="93"/>
      <c r="I43" s="93"/>
      <c r="J43" s="93"/>
      <c r="K43" s="96"/>
    </row>
    <row r="44" spans="1:11" ht="13.8" x14ac:dyDescent="0.25">
      <c r="A44" s="93"/>
      <c r="B44" s="93"/>
      <c r="C44" s="93"/>
      <c r="D44" s="126"/>
      <c r="E44" s="95"/>
      <c r="F44" s="93"/>
      <c r="G44" s="93"/>
      <c r="H44" s="93"/>
      <c r="I44" s="93"/>
      <c r="J44" s="93"/>
      <c r="K44" s="96"/>
    </row>
    <row r="45" spans="1:11" ht="13.8" x14ac:dyDescent="0.25">
      <c r="A45" s="93"/>
      <c r="B45" s="93"/>
      <c r="C45" s="93"/>
      <c r="D45" s="126"/>
      <c r="E45" s="95"/>
      <c r="F45" s="93"/>
      <c r="G45" s="93"/>
      <c r="H45" s="93"/>
      <c r="I45" s="93"/>
      <c r="J45" s="93"/>
      <c r="K45" s="96"/>
    </row>
    <row r="46" spans="1:11" ht="15.75" customHeight="1" x14ac:dyDescent="0.25">
      <c r="A46" s="93"/>
      <c r="B46" s="93"/>
      <c r="C46" s="93"/>
      <c r="D46" s="126"/>
      <c r="E46" s="96"/>
      <c r="F46" s="93"/>
      <c r="G46" s="93"/>
      <c r="H46" s="93"/>
      <c r="I46" s="93"/>
      <c r="J46" s="93"/>
      <c r="K46" s="96"/>
    </row>
    <row r="47" spans="1:11" ht="15.75" customHeight="1" x14ac:dyDescent="0.25">
      <c r="A47" s="93"/>
      <c r="B47" s="93"/>
      <c r="C47" s="93"/>
      <c r="D47" s="126"/>
      <c r="E47" s="96"/>
      <c r="F47" s="93"/>
      <c r="G47" s="93"/>
      <c r="H47" s="93"/>
      <c r="I47" s="93"/>
      <c r="J47" s="93"/>
      <c r="K47" s="96"/>
    </row>
    <row r="48" spans="1:11" ht="15.75" customHeight="1" x14ac:dyDescent="0.25">
      <c r="A48" s="93"/>
      <c r="B48" s="93"/>
      <c r="C48" s="93"/>
      <c r="D48" s="126"/>
      <c r="E48" s="96"/>
      <c r="F48" s="93"/>
      <c r="G48" s="93"/>
      <c r="H48" s="93"/>
      <c r="I48" s="93"/>
      <c r="J48" s="93"/>
      <c r="K48" s="96"/>
    </row>
    <row r="49" spans="1:11" ht="15.75" customHeight="1" x14ac:dyDescent="0.25">
      <c r="A49" s="93"/>
      <c r="B49" s="93"/>
      <c r="C49" s="93"/>
      <c r="D49" s="126"/>
      <c r="E49" s="96"/>
      <c r="F49" s="93"/>
      <c r="G49" s="93"/>
      <c r="H49" s="93"/>
      <c r="I49" s="93"/>
      <c r="J49" s="93"/>
      <c r="K49" s="96"/>
    </row>
    <row r="50" spans="1:11" ht="15.75" customHeight="1" x14ac:dyDescent="0.25">
      <c r="A50" s="93"/>
      <c r="B50" s="93"/>
      <c r="C50" s="93"/>
      <c r="D50" s="126"/>
      <c r="E50" s="96"/>
      <c r="F50" s="93"/>
      <c r="G50" s="93"/>
      <c r="H50" s="93"/>
      <c r="I50" s="93"/>
      <c r="J50" s="93"/>
      <c r="K50" s="96"/>
    </row>
    <row r="51" spans="1:11" ht="15.75" customHeight="1" x14ac:dyDescent="0.25">
      <c r="A51" s="93"/>
      <c r="B51" s="93"/>
      <c r="C51" s="93"/>
      <c r="D51" s="126"/>
      <c r="E51" s="96"/>
      <c r="F51" s="93"/>
      <c r="G51" s="93"/>
      <c r="H51" s="93"/>
      <c r="I51" s="93"/>
      <c r="J51" s="93"/>
      <c r="K51" s="96"/>
    </row>
    <row r="52" spans="1:11" ht="15.75" customHeight="1" x14ac:dyDescent="0.25">
      <c r="A52" s="93"/>
      <c r="B52" s="93"/>
      <c r="C52" s="93"/>
      <c r="D52" s="126"/>
      <c r="E52" s="96"/>
      <c r="F52" s="93"/>
      <c r="G52" s="93"/>
      <c r="H52" s="93"/>
      <c r="I52" s="93"/>
      <c r="J52" s="93"/>
      <c r="K52" s="96"/>
    </row>
    <row r="53" spans="1:11" ht="15.75" customHeight="1" x14ac:dyDescent="0.25">
      <c r="A53" s="93"/>
      <c r="B53" s="93"/>
      <c r="C53" s="93"/>
      <c r="D53" s="126"/>
      <c r="E53" s="96"/>
      <c r="F53" s="93"/>
      <c r="G53" s="93"/>
      <c r="H53" s="93"/>
      <c r="I53" s="93"/>
      <c r="J53" s="93"/>
      <c r="K53" s="96"/>
    </row>
    <row r="54" spans="1:11" ht="15.75" customHeight="1" x14ac:dyDescent="0.25">
      <c r="A54" s="93"/>
      <c r="B54" s="93"/>
      <c r="C54" s="93"/>
      <c r="D54" s="126"/>
      <c r="E54" s="96"/>
      <c r="F54" s="93"/>
      <c r="G54" s="93"/>
      <c r="H54" s="93"/>
      <c r="I54" s="93"/>
      <c r="J54" s="93"/>
      <c r="K54" s="96"/>
    </row>
    <row r="55" spans="1:11" ht="15.75" customHeight="1" x14ac:dyDescent="0.25">
      <c r="A55" s="93"/>
      <c r="B55" s="93"/>
      <c r="C55" s="93"/>
      <c r="D55" s="126"/>
      <c r="E55" s="96"/>
      <c r="F55" s="93"/>
      <c r="G55" s="93"/>
      <c r="H55" s="93"/>
      <c r="I55" s="93"/>
      <c r="J55" s="93"/>
      <c r="K55" s="96"/>
    </row>
    <row r="56" spans="1:11" ht="15.75" customHeight="1" x14ac:dyDescent="0.25">
      <c r="A56" s="93"/>
      <c r="B56" s="93"/>
      <c r="C56" s="93"/>
      <c r="D56" s="126"/>
      <c r="E56" s="96"/>
      <c r="F56" s="93"/>
      <c r="G56" s="93"/>
      <c r="H56" s="93"/>
      <c r="I56" s="93"/>
      <c r="J56" s="93"/>
      <c r="K56" s="96"/>
    </row>
    <row r="57" spans="1:11" ht="15.75" customHeight="1" x14ac:dyDescent="0.25">
      <c r="A57" s="93"/>
      <c r="B57" s="93"/>
      <c r="C57" s="93"/>
      <c r="D57" s="126"/>
      <c r="E57" s="96"/>
      <c r="F57" s="93"/>
      <c r="G57" s="93"/>
      <c r="H57" s="93"/>
      <c r="I57" s="93"/>
      <c r="J57" s="93"/>
      <c r="K57" s="96"/>
    </row>
    <row r="58" spans="1:11" ht="15.75" customHeight="1" x14ac:dyDescent="0.25">
      <c r="A58" s="93"/>
      <c r="B58" s="93"/>
      <c r="C58" s="93"/>
      <c r="D58" s="126"/>
      <c r="E58" s="96"/>
      <c r="F58" s="93"/>
      <c r="G58" s="93"/>
      <c r="H58" s="93"/>
      <c r="I58" s="93"/>
      <c r="J58" s="93"/>
      <c r="K58" s="96"/>
    </row>
    <row r="59" spans="1:11" ht="15.75" customHeight="1" x14ac:dyDescent="0.25">
      <c r="A59" s="93"/>
      <c r="B59" s="93"/>
      <c r="C59" s="93"/>
      <c r="D59" s="126"/>
      <c r="E59" s="96"/>
      <c r="F59" s="93"/>
      <c r="G59" s="93"/>
      <c r="H59" s="93"/>
      <c r="I59" s="93"/>
      <c r="J59" s="93"/>
      <c r="K59" s="96"/>
    </row>
    <row r="60" spans="1:11" ht="15.75" customHeight="1" x14ac:dyDescent="0.25">
      <c r="A60" s="93"/>
      <c r="B60" s="93"/>
      <c r="C60" s="93"/>
      <c r="D60" s="126"/>
      <c r="E60" s="96"/>
      <c r="F60" s="93"/>
      <c r="G60" s="93"/>
      <c r="H60" s="93"/>
      <c r="I60" s="93"/>
      <c r="J60" s="93"/>
      <c r="K60" s="96"/>
    </row>
    <row r="61" spans="1:11" ht="15.75" customHeight="1" x14ac:dyDescent="0.25">
      <c r="E61" s="96"/>
      <c r="F61" s="96"/>
      <c r="G61" s="96"/>
      <c r="H61" s="96"/>
      <c r="I61" s="96"/>
      <c r="J61" s="96"/>
      <c r="K61" s="96"/>
    </row>
    <row r="62" spans="1:11" ht="15.75" customHeight="1" x14ac:dyDescent="0.25">
      <c r="E62" s="96"/>
      <c r="F62" s="96"/>
      <c r="G62" s="96"/>
      <c r="H62" s="96"/>
      <c r="I62" s="96"/>
      <c r="J62" s="96"/>
      <c r="K62" s="96"/>
    </row>
  </sheetData>
  <mergeCells count="2">
    <mergeCell ref="A1:D1"/>
    <mergeCell ref="F1:I1"/>
  </mergeCells>
  <pageMargins left="0.7" right="0.7" top="0.75" bottom="0.75" header="0.3" footer="0.3"/>
  <pageSetup orientation="portrait" horizontalDpi="300" verticalDpi="300" r:id="rId1"/>
  <tableParts count="4">
    <tablePart r:id="rId2"/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Ead valima nimekirjast" error="Vali" promptTitle="Vali nimekirjast rühm">
          <x14:formula1>
            <xm:f>KOHTUNIKUD!$C$3:$C$8</xm:f>
          </x14:formula1>
          <xm:sqref>C3:C14 C21:C60 H3:H25 H28:H60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61"/>
  <sheetViews>
    <sheetView workbookViewId="0">
      <pane ySplit="2" topLeftCell="A12" activePane="bottomLeft" state="frozen"/>
      <selection pane="bottomLeft" activeCell="G26" sqref="G26"/>
    </sheetView>
  </sheetViews>
  <sheetFormatPr defaultColWidth="14.44140625" defaultRowHeight="15.75" customHeight="1" x14ac:dyDescent="0.25"/>
  <cols>
    <col min="1" max="1" width="7.6640625" style="6" bestFit="1" customWidth="1"/>
    <col min="2" max="2" width="32.109375" style="6" customWidth="1"/>
    <col min="3" max="4" width="14.44140625" style="6"/>
    <col min="5" max="5" width="7.33203125" style="6" customWidth="1"/>
    <col min="6" max="6" width="7.6640625" style="6" bestFit="1" customWidth="1"/>
    <col min="7" max="7" width="32.109375" style="6" customWidth="1"/>
    <col min="8" max="9" width="14.44140625" style="6"/>
    <col min="10" max="10" width="7.33203125" style="6" customWidth="1"/>
    <col min="11" max="11" width="7.109375" style="6" customWidth="1"/>
    <col min="12" max="12" width="19.6640625" style="6" customWidth="1"/>
    <col min="13" max="16384" width="14.44140625" style="6"/>
  </cols>
  <sheetData>
    <row r="1" spans="1:14" ht="15.75" customHeight="1" x14ac:dyDescent="0.25">
      <c r="A1" s="164" t="s">
        <v>278</v>
      </c>
      <c r="B1" s="164"/>
      <c r="C1" s="164"/>
      <c r="D1" s="164"/>
      <c r="E1" s="1"/>
      <c r="F1" s="164" t="s">
        <v>279</v>
      </c>
      <c r="G1" s="164"/>
      <c r="H1" s="164"/>
      <c r="I1" s="164"/>
    </row>
    <row r="2" spans="1:14" ht="15.75" customHeight="1" x14ac:dyDescent="0.25">
      <c r="A2" s="4" t="s">
        <v>0</v>
      </c>
      <c r="B2" s="4" t="s">
        <v>229</v>
      </c>
      <c r="C2" s="6" t="s">
        <v>230</v>
      </c>
      <c r="D2" s="4" t="s">
        <v>348</v>
      </c>
      <c r="E2" s="1"/>
      <c r="F2" s="4" t="s">
        <v>0</v>
      </c>
      <c r="G2" s="4" t="s">
        <v>229</v>
      </c>
      <c r="H2" s="6" t="s">
        <v>230</v>
      </c>
      <c r="I2" s="4" t="s">
        <v>348</v>
      </c>
      <c r="K2" s="4" t="s">
        <v>282</v>
      </c>
    </row>
    <row r="3" spans="1:14" ht="15.75" customHeight="1" x14ac:dyDescent="0.25">
      <c r="A3" s="69">
        <f>RANK(Table916[[#This Row],[AEG]],Table916[AEG],1)</f>
        <v>1</v>
      </c>
      <c r="B3" s="69" t="s">
        <v>308</v>
      </c>
      <c r="C3" s="69" t="s">
        <v>45</v>
      </c>
      <c r="D3" s="69">
        <v>30.4</v>
      </c>
      <c r="E3" s="125"/>
      <c r="F3" s="69">
        <f>RANK(Table91217[[#This Row],[AEG]],Table91217[AEG],1)</f>
        <v>1</v>
      </c>
      <c r="G3" s="69" t="s">
        <v>349</v>
      </c>
      <c r="H3" s="69" t="s">
        <v>45</v>
      </c>
      <c r="I3" s="69">
        <v>35.299999999999997</v>
      </c>
      <c r="J3" s="123" t="s">
        <v>10</v>
      </c>
      <c r="K3" s="4" t="s">
        <v>11</v>
      </c>
      <c r="L3" s="4" t="s">
        <v>229</v>
      </c>
      <c r="M3" s="4" t="s">
        <v>286</v>
      </c>
      <c r="N3" s="4" t="s">
        <v>287</v>
      </c>
    </row>
    <row r="4" spans="1:14" ht="15.75" customHeight="1" x14ac:dyDescent="0.25">
      <c r="A4" s="69">
        <f>RANK(Table916[[#This Row],[AEG]],Table916[AEG],1)</f>
        <v>2</v>
      </c>
      <c r="B4" s="69" t="s">
        <v>304</v>
      </c>
      <c r="C4" s="69" t="s">
        <v>50</v>
      </c>
      <c r="D4" s="69">
        <v>31.4</v>
      </c>
      <c r="E4" s="125" t="s">
        <v>10</v>
      </c>
      <c r="F4" s="69">
        <f>RANK(Table91217[[#This Row],[AEG]],Table91217[AEG],1)</f>
        <v>2</v>
      </c>
      <c r="G4" s="69" t="s">
        <v>334</v>
      </c>
      <c r="H4" s="69" t="s">
        <v>24</v>
      </c>
      <c r="I4" s="69">
        <v>37.6</v>
      </c>
      <c r="J4" s="123"/>
      <c r="K4" s="6">
        <v>1</v>
      </c>
      <c r="L4" s="6" t="str">
        <f>VLOOKUP(Table1318[[#This Row],[Koht]],Table916[#All],2,FALSE)</f>
        <v>Robert Põldoja</v>
      </c>
      <c r="M4" s="6" t="str">
        <f>VLOOKUP(Table1318[[#This Row],[Koht]],Table916[#All],3,FALSE)</f>
        <v>FK</v>
      </c>
      <c r="N4" s="6">
        <f>VLOOKUP(Table1318[[#This Row],[Koht]],Table916[#All],4,FALSE)</f>
        <v>30.4</v>
      </c>
    </row>
    <row r="5" spans="1:14" ht="15.75" customHeight="1" x14ac:dyDescent="0.25">
      <c r="A5" s="69">
        <f>RANK(Table916[[#This Row],[AEG]],Table916[AEG],1)</f>
        <v>3</v>
      </c>
      <c r="B5" s="69" t="s">
        <v>307</v>
      </c>
      <c r="C5" s="69" t="s">
        <v>17</v>
      </c>
      <c r="D5" s="69">
        <v>31.7</v>
      </c>
      <c r="E5" s="125" t="s">
        <v>10</v>
      </c>
      <c r="F5" s="69">
        <f>RANK(Table91217[[#This Row],[AEG]],Table91217[AEG],1)</f>
        <v>3</v>
      </c>
      <c r="G5" s="69" t="s">
        <v>285</v>
      </c>
      <c r="H5" s="69" t="s">
        <v>24</v>
      </c>
      <c r="I5" s="69">
        <v>38.200000000000003</v>
      </c>
      <c r="J5" s="123" t="s">
        <v>10</v>
      </c>
      <c r="K5" s="6">
        <v>2</v>
      </c>
      <c r="L5" s="6" t="str">
        <f>VLOOKUP(Table1318[[#This Row],[Koht]],Table916[#All],2,FALSE)</f>
        <v>Peeter Aan</v>
      </c>
      <c r="M5" s="6" t="str">
        <f>VLOOKUP(Table1318[[#This Row],[Koht]],Table916[#All],3,FALSE)</f>
        <v>Töötajad</v>
      </c>
      <c r="N5" s="6">
        <f>VLOOKUP(Table1318[[#This Row],[Koht]],Table916[#All],4,FALSE)</f>
        <v>31.4</v>
      </c>
    </row>
    <row r="6" spans="1:14" ht="15.75" customHeight="1" x14ac:dyDescent="0.25">
      <c r="A6" s="8">
        <f>RANK(Table916[[#This Row],[AEG]],Table916[AEG],1)</f>
        <v>4</v>
      </c>
      <c r="B6" s="8" t="s">
        <v>265</v>
      </c>
      <c r="C6" s="8" t="s">
        <v>17</v>
      </c>
      <c r="D6" s="8">
        <v>32</v>
      </c>
      <c r="E6" s="125"/>
      <c r="F6" s="8">
        <f>RANK(Table91217[[#This Row],[AEG]],Table91217[AEG],1)</f>
        <v>4</v>
      </c>
      <c r="G6" s="8" t="s">
        <v>361</v>
      </c>
      <c r="H6" s="8" t="s">
        <v>24</v>
      </c>
      <c r="I6" s="8">
        <v>38.9</v>
      </c>
      <c r="J6" s="123"/>
      <c r="K6" s="6">
        <v>3</v>
      </c>
      <c r="L6" s="6" t="str">
        <f>VLOOKUP(Table1318[[#This Row],[Koht]],Table916[#All],2,FALSE)</f>
        <v>Ruslan Rakhmanov</v>
      </c>
      <c r="M6" s="6" t="str">
        <f>VLOOKUP(Table1318[[#This Row],[Koht]],Table916[#All],3,FALSE)</f>
        <v>PPK</v>
      </c>
      <c r="N6" s="6">
        <f>VLOOKUP(Table1318[[#This Row],[Koht]],Table916[#All],4,FALSE)</f>
        <v>31.7</v>
      </c>
    </row>
    <row r="7" spans="1:14" ht="15.75" customHeight="1" x14ac:dyDescent="0.25">
      <c r="A7" s="8">
        <f>RANK(Table916[[#This Row],[AEG]],Table916[AEG],1)</f>
        <v>5</v>
      </c>
      <c r="B7" s="8" t="s">
        <v>264</v>
      </c>
      <c r="C7" s="8" t="s">
        <v>17</v>
      </c>
      <c r="D7" s="8">
        <v>32.299999999999997</v>
      </c>
      <c r="E7" s="125"/>
      <c r="F7" s="8">
        <f>RANK(Table91217[[#This Row],[AEG]],Table91217[AEG],1)</f>
        <v>5</v>
      </c>
      <c r="G7" s="8" t="s">
        <v>362</v>
      </c>
      <c r="H7" s="8" t="s">
        <v>24</v>
      </c>
      <c r="I7" s="8">
        <v>39.299999999999997</v>
      </c>
      <c r="J7" s="123"/>
    </row>
    <row r="8" spans="1:14" ht="15.75" customHeight="1" x14ac:dyDescent="0.25">
      <c r="A8" s="8">
        <f>RANK(Table916[[#This Row],[AEG]],Table916[AEG],1)</f>
        <v>6</v>
      </c>
      <c r="B8" s="8" t="s">
        <v>363</v>
      </c>
      <c r="C8" s="8" t="s">
        <v>17</v>
      </c>
      <c r="D8" s="8">
        <v>33.1</v>
      </c>
      <c r="E8" s="125"/>
      <c r="F8" s="8">
        <f>RANK(Table91217[[#This Row],[AEG]],Table91217[AEG],1)</f>
        <v>6</v>
      </c>
      <c r="G8" s="8" t="s">
        <v>250</v>
      </c>
      <c r="H8" s="8" t="s">
        <v>45</v>
      </c>
      <c r="I8" s="8">
        <v>40</v>
      </c>
      <c r="J8" s="123"/>
      <c r="K8" s="4" t="s">
        <v>300</v>
      </c>
    </row>
    <row r="9" spans="1:14" ht="15.75" customHeight="1" x14ac:dyDescent="0.25">
      <c r="A9" s="8">
        <f>RANK(Table916[[#This Row],[AEG]],Table916[AEG],1)</f>
        <v>7</v>
      </c>
      <c r="B9" s="8" t="s">
        <v>261</v>
      </c>
      <c r="C9" s="8" t="s">
        <v>17</v>
      </c>
      <c r="D9" s="8">
        <v>33.200000000000003</v>
      </c>
      <c r="E9" s="125"/>
      <c r="F9" s="8">
        <f>RANK(Table91217[[#This Row],[AEG]],Table91217[AEG],1)</f>
        <v>7</v>
      </c>
      <c r="G9" s="8" t="s">
        <v>356</v>
      </c>
      <c r="H9" s="8" t="s">
        <v>24</v>
      </c>
      <c r="I9" s="8">
        <v>40.700000000000003</v>
      </c>
      <c r="J9" s="123"/>
      <c r="K9" s="4" t="s">
        <v>11</v>
      </c>
      <c r="L9" s="4" t="s">
        <v>229</v>
      </c>
      <c r="M9" s="4" t="s">
        <v>286</v>
      </c>
      <c r="N9" s="4" t="s">
        <v>287</v>
      </c>
    </row>
    <row r="10" spans="1:14" ht="15.75" customHeight="1" x14ac:dyDescent="0.25">
      <c r="A10" s="8">
        <f>RANK(Table916[[#This Row],[AEG]],Table916[AEG],1)</f>
        <v>8</v>
      </c>
      <c r="B10" s="8" t="s">
        <v>324</v>
      </c>
      <c r="C10" s="8" t="s">
        <v>17</v>
      </c>
      <c r="D10" s="8">
        <v>33.299999999999997</v>
      </c>
      <c r="E10" s="125"/>
      <c r="F10" s="8">
        <f>RANK(Table91217[[#This Row],[AEG]],Table91217[AEG],1)</f>
        <v>8</v>
      </c>
      <c r="G10" s="8" t="s">
        <v>299</v>
      </c>
      <c r="H10" s="8" t="s">
        <v>50</v>
      </c>
      <c r="I10" s="8">
        <v>40.9</v>
      </c>
      <c r="J10" s="117"/>
      <c r="K10" s="6">
        <v>1</v>
      </c>
      <c r="L10" s="6" t="str">
        <f>VLOOKUP(Table131519[[#This Row],[Koht]],Table91217[#All],2,FALSE)</f>
        <v>Maria Pärli</v>
      </c>
      <c r="M10" s="6" t="str">
        <f>VLOOKUP(Table131519[[#This Row],[Koht]],Table91217[#All],3,FALSE)</f>
        <v>FK</v>
      </c>
      <c r="N10" s="6">
        <f>VLOOKUP(Table131519[[#This Row],[Koht]],Table91217[#All],4,FALSE)</f>
        <v>35.299999999999997</v>
      </c>
    </row>
    <row r="11" spans="1:14" ht="15.75" customHeight="1" x14ac:dyDescent="0.25">
      <c r="A11" s="8">
        <f>RANK(Table916[[#This Row],[AEG]],Table916[AEG],1)</f>
        <v>9</v>
      </c>
      <c r="B11" s="8" t="s">
        <v>258</v>
      </c>
      <c r="C11" s="8" t="s">
        <v>17</v>
      </c>
      <c r="D11" s="8">
        <v>33.4</v>
      </c>
      <c r="E11" s="125"/>
      <c r="F11" s="8">
        <f>RANK(Table91217[[#This Row],[AEG]],Table91217[AEG],1)</f>
        <v>9</v>
      </c>
      <c r="G11" s="8" t="s">
        <v>290</v>
      </c>
      <c r="H11" s="8" t="s">
        <v>297</v>
      </c>
      <c r="I11" s="8">
        <v>42.5</v>
      </c>
      <c r="J11" s="8"/>
      <c r="K11" s="6">
        <v>2</v>
      </c>
      <c r="L11" s="6" t="str">
        <f>VLOOKUP(Table131519[[#This Row],[Koht]],Table91217[#All],2,FALSE)</f>
        <v>Angela Sööt</v>
      </c>
      <c r="M11" s="6" t="str">
        <f>VLOOKUP(Table131519[[#This Row],[Koht]],Table91217[#All],3,FALSE)</f>
        <v>JK</v>
      </c>
      <c r="N11" s="6">
        <f>VLOOKUP(Table131519[[#This Row],[Koht]],Table91217[#All],4,FALSE)</f>
        <v>37.6</v>
      </c>
    </row>
    <row r="12" spans="1:14" ht="15.75" customHeight="1" x14ac:dyDescent="0.25">
      <c r="A12" s="8">
        <f>RANK(Table916[[#This Row],[AEG]],Table916[AEG],1)</f>
        <v>10</v>
      </c>
      <c r="B12" s="8" t="s">
        <v>364</v>
      </c>
      <c r="C12" s="8" t="s">
        <v>17</v>
      </c>
      <c r="D12" s="8">
        <v>34</v>
      </c>
      <c r="E12" s="125"/>
      <c r="F12" s="8">
        <f>RANK(Table91217[[#This Row],[AEG]],Table91217[AEG],1)</f>
        <v>10</v>
      </c>
      <c r="G12" s="8" t="s">
        <v>294</v>
      </c>
      <c r="H12" s="8" t="s">
        <v>17</v>
      </c>
      <c r="I12" s="8">
        <v>42.8</v>
      </c>
      <c r="J12" s="123"/>
      <c r="K12" s="6">
        <v>3</v>
      </c>
      <c r="L12" s="6" t="str">
        <f>VLOOKUP(Table131519[[#This Row],[Koht]],Table91217[#All],2,FALSE)</f>
        <v>Keity Vaistla</v>
      </c>
      <c r="M12" s="6" t="str">
        <f>VLOOKUP(Table131519[[#This Row],[Koht]],Table91217[#All],3,FALSE)</f>
        <v>JK</v>
      </c>
      <c r="N12" s="6">
        <f>VLOOKUP(Table131519[[#This Row],[Koht]],Table91217[#All],4,FALSE)</f>
        <v>38.200000000000003</v>
      </c>
    </row>
    <row r="13" spans="1:14" ht="15.75" customHeight="1" x14ac:dyDescent="0.25">
      <c r="A13" s="8">
        <f>RANK(Table916[[#This Row],[AEG]],Table916[AEG],1)</f>
        <v>10</v>
      </c>
      <c r="B13" s="8" t="s">
        <v>301</v>
      </c>
      <c r="C13" s="8" t="s">
        <v>24</v>
      </c>
      <c r="D13" s="8">
        <v>34</v>
      </c>
      <c r="E13" s="125"/>
      <c r="F13" s="8">
        <f>RANK(Table91217[[#This Row],[AEG]],Table91217[AEG],1)</f>
        <v>11</v>
      </c>
      <c r="G13" s="8" t="s">
        <v>328</v>
      </c>
      <c r="H13" s="8" t="s">
        <v>17</v>
      </c>
      <c r="I13" s="8">
        <v>42.9</v>
      </c>
      <c r="J13" s="117"/>
    </row>
    <row r="14" spans="1:14" ht="15.75" customHeight="1" x14ac:dyDescent="0.25">
      <c r="A14" s="8">
        <f>RANK(Table916[[#This Row],[AEG]],Table916[AEG],1)</f>
        <v>12</v>
      </c>
      <c r="B14" s="8" t="s">
        <v>260</v>
      </c>
      <c r="C14" s="8" t="s">
        <v>17</v>
      </c>
      <c r="D14" s="8">
        <v>34.1</v>
      </c>
      <c r="E14" s="125"/>
      <c r="F14" s="8">
        <f>RANK(Table91217[[#This Row],[AEG]],Table91217[AEG],1)</f>
        <v>12</v>
      </c>
      <c r="G14" s="8" t="s">
        <v>245</v>
      </c>
      <c r="H14" s="8" t="s">
        <v>45</v>
      </c>
      <c r="I14" s="8">
        <v>44.5</v>
      </c>
      <c r="J14" s="8"/>
    </row>
    <row r="15" spans="1:14" ht="15.75" customHeight="1" x14ac:dyDescent="0.25">
      <c r="A15" s="8">
        <f>RANK(Table916[[#This Row],[AEG]],Table916[AEG],1)</f>
        <v>13</v>
      </c>
      <c r="B15" s="8" t="s">
        <v>365</v>
      </c>
      <c r="C15" s="8" t="s">
        <v>17</v>
      </c>
      <c r="D15" s="8">
        <v>34.5</v>
      </c>
      <c r="E15" s="125"/>
      <c r="F15" s="8">
        <f>RANK(Table91217[[#This Row],[AEG]],Table91217[AEG],1)</f>
        <v>12</v>
      </c>
      <c r="G15" s="8" t="s">
        <v>296</v>
      </c>
      <c r="H15" s="8" t="s">
        <v>297</v>
      </c>
      <c r="I15" s="8">
        <v>44.5</v>
      </c>
      <c r="J15" s="123"/>
    </row>
    <row r="16" spans="1:14" ht="15.75" customHeight="1" x14ac:dyDescent="0.25">
      <c r="A16" s="8">
        <f>RANK(Table916[[#This Row],[AEG]],Table916[AEG],1)</f>
        <v>14</v>
      </c>
      <c r="B16" s="8" t="s">
        <v>305</v>
      </c>
      <c r="C16" s="8" t="s">
        <v>17</v>
      </c>
      <c r="D16" s="8">
        <v>34.700000000000003</v>
      </c>
      <c r="E16" s="125"/>
      <c r="F16" s="8">
        <f>RANK(Table91217[[#This Row],[AEG]],Table91217[AEG],1)</f>
        <v>14</v>
      </c>
      <c r="G16" s="8" t="s">
        <v>357</v>
      </c>
      <c r="H16" s="8" t="s">
        <v>45</v>
      </c>
      <c r="I16" s="8">
        <v>44.7</v>
      </c>
      <c r="J16" s="123"/>
    </row>
    <row r="17" spans="1:10" ht="15.75" customHeight="1" x14ac:dyDescent="0.25">
      <c r="A17" s="8">
        <f>RANK(Table916[[#This Row],[AEG]],Table916[AEG],1)</f>
        <v>15</v>
      </c>
      <c r="B17" s="8" t="s">
        <v>314</v>
      </c>
      <c r="C17" s="8" t="s">
        <v>17</v>
      </c>
      <c r="D17" s="8">
        <v>35.1</v>
      </c>
      <c r="E17" s="125"/>
      <c r="F17" s="8">
        <f>RANK(Table91217[[#This Row],[AEG]],Table91217[AEG],1)</f>
        <v>15</v>
      </c>
      <c r="G17" s="10" t="s">
        <v>353</v>
      </c>
      <c r="H17" s="8" t="s">
        <v>45</v>
      </c>
      <c r="I17" s="10">
        <v>44.8</v>
      </c>
      <c r="J17" s="117"/>
    </row>
    <row r="18" spans="1:10" ht="15.75" customHeight="1" x14ac:dyDescent="0.25">
      <c r="A18" s="8">
        <f>RANK(Table916[[#This Row],[AEG]],Table916[AEG],1)</f>
        <v>16</v>
      </c>
      <c r="B18" s="8" t="s">
        <v>257</v>
      </c>
      <c r="C18" s="8" t="s">
        <v>17</v>
      </c>
      <c r="D18" s="8">
        <v>36.299999999999997</v>
      </c>
      <c r="E18" s="125"/>
      <c r="F18" s="8">
        <f>RANK(Table91217[[#This Row],[AEG]],Table91217[AEG],1)</f>
        <v>16</v>
      </c>
      <c r="G18" s="8" t="s">
        <v>366</v>
      </c>
      <c r="H18" s="8" t="s">
        <v>24</v>
      </c>
      <c r="I18" s="8">
        <v>46.5</v>
      </c>
      <c r="J18" s="8"/>
    </row>
    <row r="19" spans="1:10" ht="15.75" customHeight="1" x14ac:dyDescent="0.25">
      <c r="A19" s="8">
        <f>RANK(Table916[[#This Row],[AEG]],Table916[AEG],1)</f>
        <v>17</v>
      </c>
      <c r="B19" s="8" t="s">
        <v>316</v>
      </c>
      <c r="C19" s="8" t="s">
        <v>17</v>
      </c>
      <c r="D19" s="8">
        <v>36.9</v>
      </c>
      <c r="E19" s="125"/>
      <c r="F19" s="8">
        <f>RANK(Table91217[[#This Row],[AEG]],Table91217[AEG],1)</f>
        <v>17</v>
      </c>
      <c r="G19" s="8" t="s">
        <v>244</v>
      </c>
      <c r="H19" s="8" t="s">
        <v>45</v>
      </c>
      <c r="I19" s="8">
        <v>50.5</v>
      </c>
      <c r="J19" s="117"/>
    </row>
    <row r="20" spans="1:10" ht="15.75" customHeight="1" x14ac:dyDescent="0.25">
      <c r="A20" s="8">
        <f>RANK(Table916[[#This Row],[AEG]],Table916[AEG],1)</f>
        <v>17</v>
      </c>
      <c r="B20" s="8" t="s">
        <v>319</v>
      </c>
      <c r="C20" s="8" t="s">
        <v>24</v>
      </c>
      <c r="D20" s="8">
        <v>36.9</v>
      </c>
      <c r="E20" s="125"/>
      <c r="F20" s="8">
        <f>RANK(Table91217[[#This Row],[AEG]],Table91217[AEG],1)</f>
        <v>18</v>
      </c>
      <c r="G20" s="8" t="s">
        <v>358</v>
      </c>
      <c r="H20" s="8" t="s">
        <v>50</v>
      </c>
      <c r="I20" s="8">
        <v>52.2</v>
      </c>
      <c r="J20" s="8"/>
    </row>
    <row r="21" spans="1:10" ht="15.75" customHeight="1" x14ac:dyDescent="0.25">
      <c r="A21" s="8">
        <f>RANK(Table916[[#This Row],[AEG]],Table916[AEG],1)</f>
        <v>19</v>
      </c>
      <c r="B21" s="8" t="s">
        <v>367</v>
      </c>
      <c r="C21" s="8" t="s">
        <v>17</v>
      </c>
      <c r="D21" s="8">
        <v>38</v>
      </c>
      <c r="E21" s="125"/>
      <c r="F21" s="140">
        <f>RANK(Table91217[[#This Row],[AEG]],Table91217[AEG],1)</f>
        <v>19</v>
      </c>
      <c r="G21" s="140" t="s">
        <v>303</v>
      </c>
      <c r="H21" s="140" t="s">
        <v>24</v>
      </c>
      <c r="I21" s="140">
        <v>53.1</v>
      </c>
      <c r="J21" s="123"/>
    </row>
    <row r="22" spans="1:10" ht="15.75" customHeight="1" x14ac:dyDescent="0.25">
      <c r="A22" s="8">
        <f>RANK(Table916[[#This Row],[AEG]],Table916[AEG],1)</f>
        <v>19</v>
      </c>
      <c r="B22" s="8" t="s">
        <v>311</v>
      </c>
      <c r="C22" s="8" t="s">
        <v>17</v>
      </c>
      <c r="D22" s="8">
        <v>38</v>
      </c>
      <c r="E22" s="125"/>
      <c r="F22" s="97"/>
      <c r="G22" s="97"/>
      <c r="H22" s="97"/>
      <c r="I22" s="97"/>
      <c r="J22" s="127"/>
    </row>
    <row r="23" spans="1:10" ht="15.75" customHeight="1" x14ac:dyDescent="0.25">
      <c r="A23" s="8">
        <f>RANK(Table916[[#This Row],[AEG]],Table916[AEG],1)</f>
        <v>21</v>
      </c>
      <c r="B23" s="10" t="s">
        <v>339</v>
      </c>
      <c r="C23" s="8" t="s">
        <v>50</v>
      </c>
      <c r="D23" s="8">
        <v>39</v>
      </c>
      <c r="E23" s="125"/>
      <c r="F23" s="93"/>
      <c r="G23" s="93"/>
      <c r="H23" s="93"/>
      <c r="I23" s="93"/>
      <c r="J23" s="127"/>
    </row>
    <row r="24" spans="1:10" ht="15.75" customHeight="1" x14ac:dyDescent="0.25">
      <c r="A24" s="8">
        <f>RANK(Table916[[#This Row],[AEG]],Table916[AEG],1)</f>
        <v>22</v>
      </c>
      <c r="B24" s="8" t="s">
        <v>368</v>
      </c>
      <c r="C24" s="8" t="s">
        <v>9</v>
      </c>
      <c r="D24" s="8">
        <v>39.01</v>
      </c>
      <c r="E24" s="125"/>
      <c r="F24" s="93"/>
      <c r="G24" s="93"/>
      <c r="H24" s="93"/>
      <c r="I24" s="93"/>
      <c r="J24" s="96"/>
    </row>
    <row r="25" spans="1:10" ht="15.75" customHeight="1" x14ac:dyDescent="0.25">
      <c r="A25" s="140">
        <f>RANK(Table916[[#This Row],[AEG]],Table916[AEG],1)</f>
        <v>23</v>
      </c>
      <c r="B25" s="140" t="s">
        <v>369</v>
      </c>
      <c r="C25" s="140" t="s">
        <v>17</v>
      </c>
      <c r="D25" s="140">
        <v>55</v>
      </c>
      <c r="E25" s="125"/>
      <c r="F25" s="93"/>
      <c r="G25" s="93"/>
      <c r="H25" s="93"/>
      <c r="I25" s="93"/>
      <c r="J25" s="106"/>
    </row>
    <row r="26" spans="1:10" ht="15.75" customHeight="1" x14ac:dyDescent="0.25">
      <c r="A26" s="118"/>
      <c r="B26" s="97"/>
      <c r="C26" s="97"/>
      <c r="D26" s="97"/>
      <c r="E26" s="129"/>
      <c r="F26" s="93"/>
      <c r="G26" s="93"/>
      <c r="H26" s="93"/>
      <c r="I26" s="93"/>
      <c r="J26" s="96"/>
    </row>
    <row r="27" spans="1:10" ht="15.75" customHeight="1" x14ac:dyDescent="0.25">
      <c r="A27" s="118"/>
      <c r="B27" s="93"/>
      <c r="C27" s="93"/>
      <c r="D27" s="93"/>
      <c r="E27" s="129"/>
      <c r="F27" s="93"/>
      <c r="G27" s="93"/>
      <c r="H27" s="93"/>
      <c r="I27" s="93"/>
      <c r="J27" s="96"/>
    </row>
    <row r="28" spans="1:10" ht="13.8" x14ac:dyDescent="0.25">
      <c r="A28" s="118"/>
      <c r="B28" s="93"/>
      <c r="C28" s="93"/>
      <c r="D28" s="93"/>
      <c r="E28" s="95"/>
      <c r="F28" s="97"/>
      <c r="G28" s="97"/>
      <c r="H28" s="97"/>
      <c r="I28" s="97"/>
      <c r="J28" s="106"/>
    </row>
    <row r="29" spans="1:10" ht="13.8" x14ac:dyDescent="0.25">
      <c r="A29" s="118"/>
      <c r="B29" s="93"/>
      <c r="C29" s="93"/>
      <c r="D29" s="93"/>
      <c r="E29" s="99"/>
      <c r="F29" s="93"/>
      <c r="G29" s="93"/>
      <c r="H29" s="93"/>
      <c r="I29" s="93"/>
      <c r="J29" s="96"/>
    </row>
    <row r="30" spans="1:10" ht="13.8" x14ac:dyDescent="0.25">
      <c r="A30" s="118"/>
      <c r="B30" s="93"/>
      <c r="C30" s="93"/>
      <c r="D30" s="93"/>
      <c r="E30" s="95"/>
      <c r="F30" s="93"/>
      <c r="G30" s="93"/>
      <c r="H30" s="93"/>
      <c r="I30" s="93"/>
      <c r="J30" s="96"/>
    </row>
    <row r="31" spans="1:10" ht="13.8" x14ac:dyDescent="0.25">
      <c r="A31" s="118"/>
      <c r="B31" s="93"/>
      <c r="C31" s="93"/>
      <c r="D31" s="93"/>
      <c r="E31" s="95"/>
      <c r="F31" s="93"/>
      <c r="G31" s="93"/>
      <c r="H31" s="93"/>
      <c r="I31" s="93"/>
      <c r="J31" s="96"/>
    </row>
    <row r="32" spans="1:10" ht="13.8" x14ac:dyDescent="0.25">
      <c r="A32" s="118"/>
      <c r="B32" s="93"/>
      <c r="C32" s="93"/>
      <c r="D32" s="93"/>
      <c r="E32" s="95"/>
      <c r="F32" s="93"/>
      <c r="G32" s="93"/>
      <c r="H32" s="93"/>
      <c r="I32" s="93"/>
      <c r="J32" s="96"/>
    </row>
    <row r="33" spans="1:10" ht="13.8" x14ac:dyDescent="0.25">
      <c r="A33" s="118"/>
      <c r="B33" s="93"/>
      <c r="C33" s="93"/>
      <c r="D33" s="93"/>
      <c r="E33" s="95"/>
      <c r="F33" s="93"/>
      <c r="G33" s="93"/>
      <c r="H33" s="93"/>
      <c r="I33" s="93"/>
      <c r="J33" s="96"/>
    </row>
    <row r="34" spans="1:10" ht="13.8" x14ac:dyDescent="0.25">
      <c r="A34" s="118"/>
      <c r="B34" s="93"/>
      <c r="C34" s="93"/>
      <c r="D34" s="93"/>
      <c r="E34" s="95"/>
      <c r="F34" s="93"/>
      <c r="G34" s="93"/>
      <c r="H34" s="93"/>
      <c r="I34" s="93"/>
      <c r="J34" s="96"/>
    </row>
    <row r="35" spans="1:10" ht="13.8" x14ac:dyDescent="0.25">
      <c r="A35" s="118"/>
      <c r="B35" s="93"/>
      <c r="C35" s="93"/>
      <c r="D35" s="93"/>
      <c r="E35" s="95"/>
      <c r="F35" s="93"/>
      <c r="G35" s="93"/>
      <c r="H35" s="93"/>
      <c r="I35" s="93"/>
      <c r="J35" s="96"/>
    </row>
    <row r="36" spans="1:10" ht="13.8" x14ac:dyDescent="0.25">
      <c r="A36" s="118"/>
      <c r="B36" s="93"/>
      <c r="C36" s="93"/>
      <c r="D36" s="93"/>
      <c r="E36" s="95"/>
      <c r="F36" s="93"/>
      <c r="G36" s="93"/>
      <c r="H36" s="93"/>
      <c r="I36" s="93"/>
      <c r="J36" s="96"/>
    </row>
    <row r="37" spans="1:10" ht="13.8" x14ac:dyDescent="0.25">
      <c r="A37" s="118"/>
      <c r="B37" s="93"/>
      <c r="C37" s="93"/>
      <c r="D37" s="93"/>
      <c r="E37" s="95"/>
      <c r="F37" s="93"/>
      <c r="G37" s="93"/>
      <c r="H37" s="93"/>
      <c r="I37" s="93"/>
      <c r="J37" s="96"/>
    </row>
    <row r="38" spans="1:10" ht="13.8" x14ac:dyDescent="0.25">
      <c r="A38" s="118"/>
      <c r="B38" s="93"/>
      <c r="C38" s="93"/>
      <c r="D38" s="93"/>
      <c r="E38" s="95"/>
      <c r="F38" s="93"/>
      <c r="G38" s="93"/>
      <c r="H38" s="93"/>
      <c r="I38" s="93"/>
      <c r="J38" s="96"/>
    </row>
    <row r="39" spans="1:10" ht="13.8" x14ac:dyDescent="0.25">
      <c r="A39" s="118"/>
      <c r="B39" s="93"/>
      <c r="C39" s="93"/>
      <c r="D39" s="93"/>
      <c r="E39" s="95"/>
      <c r="F39" s="93"/>
      <c r="G39" s="93"/>
      <c r="H39" s="93"/>
      <c r="I39" s="93"/>
      <c r="J39" s="96"/>
    </row>
    <row r="40" spans="1:10" ht="13.8" x14ac:dyDescent="0.25">
      <c r="A40" s="118"/>
      <c r="B40" s="93"/>
      <c r="C40" s="93"/>
      <c r="D40" s="93"/>
      <c r="E40" s="95"/>
      <c r="F40" s="93"/>
      <c r="G40" s="93"/>
      <c r="H40" s="93"/>
      <c r="I40" s="93"/>
      <c r="J40" s="96"/>
    </row>
    <row r="41" spans="1:10" ht="13.8" x14ac:dyDescent="0.25">
      <c r="A41" s="118"/>
      <c r="B41" s="93"/>
      <c r="C41" s="93"/>
      <c r="D41" s="93"/>
      <c r="E41" s="95"/>
      <c r="F41" s="93"/>
      <c r="G41" s="93"/>
      <c r="H41" s="93"/>
      <c r="I41" s="93"/>
      <c r="J41" s="96"/>
    </row>
    <row r="42" spans="1:10" ht="13.8" x14ac:dyDescent="0.25">
      <c r="A42" s="118"/>
      <c r="B42" s="93"/>
      <c r="C42" s="93"/>
      <c r="D42" s="93"/>
      <c r="E42" s="95"/>
      <c r="F42" s="93"/>
      <c r="G42" s="93"/>
      <c r="H42" s="93"/>
      <c r="I42" s="93"/>
      <c r="J42" s="96"/>
    </row>
    <row r="43" spans="1:10" ht="13.8" x14ac:dyDescent="0.25">
      <c r="A43" s="118"/>
      <c r="B43" s="93"/>
      <c r="C43" s="93"/>
      <c r="D43" s="93"/>
      <c r="E43" s="95"/>
      <c r="F43" s="93"/>
      <c r="G43" s="93"/>
      <c r="H43" s="93"/>
      <c r="I43" s="93"/>
      <c r="J43" s="96"/>
    </row>
    <row r="44" spans="1:10" ht="13.8" x14ac:dyDescent="0.25">
      <c r="A44" s="118"/>
      <c r="B44" s="93"/>
      <c r="C44" s="93"/>
      <c r="D44" s="93"/>
      <c r="E44" s="95"/>
      <c r="F44" s="93"/>
      <c r="G44" s="93"/>
      <c r="H44" s="93"/>
      <c r="I44" s="93"/>
      <c r="J44" s="96"/>
    </row>
    <row r="45" spans="1:10" ht="13.8" x14ac:dyDescent="0.25">
      <c r="A45" s="118"/>
      <c r="B45" s="93"/>
      <c r="C45" s="93"/>
      <c r="D45" s="93"/>
      <c r="E45" s="95"/>
      <c r="F45" s="93"/>
      <c r="G45" s="93"/>
      <c r="H45" s="93"/>
      <c r="I45" s="93"/>
      <c r="J45" s="96"/>
    </row>
    <row r="46" spans="1:10" ht="15.75" customHeight="1" x14ac:dyDescent="0.25">
      <c r="A46" s="118"/>
      <c r="B46" s="93"/>
      <c r="C46" s="93"/>
      <c r="D46" s="93"/>
      <c r="E46" s="96"/>
      <c r="F46" s="93"/>
      <c r="G46" s="93"/>
      <c r="H46" s="93"/>
      <c r="I46" s="93"/>
      <c r="J46" s="96"/>
    </row>
    <row r="47" spans="1:10" ht="15.75" customHeight="1" x14ac:dyDescent="0.25">
      <c r="A47" s="8"/>
      <c r="B47" s="93"/>
      <c r="C47" s="93"/>
      <c r="D47" s="93"/>
      <c r="E47" s="96"/>
      <c r="F47" s="93"/>
      <c r="G47" s="93"/>
      <c r="H47" s="93"/>
      <c r="I47" s="93"/>
      <c r="J47" s="96"/>
    </row>
    <row r="48" spans="1:10" ht="15.75" customHeight="1" x14ac:dyDescent="0.25">
      <c r="A48" s="8"/>
      <c r="B48" s="93"/>
      <c r="C48" s="93"/>
      <c r="D48" s="93"/>
      <c r="E48" s="96"/>
      <c r="F48" s="93"/>
      <c r="G48" s="93"/>
      <c r="H48" s="93"/>
      <c r="I48" s="93"/>
      <c r="J48" s="96"/>
    </row>
    <row r="49" spans="1:10" ht="15.75" customHeight="1" x14ac:dyDescent="0.25">
      <c r="A49" s="8"/>
      <c r="B49" s="93"/>
      <c r="C49" s="93"/>
      <c r="D49" s="93"/>
      <c r="E49" s="96"/>
      <c r="F49" s="93"/>
      <c r="G49" s="93"/>
      <c r="H49" s="93"/>
      <c r="I49" s="93"/>
      <c r="J49" s="96"/>
    </row>
    <row r="50" spans="1:10" ht="15.75" customHeight="1" x14ac:dyDescent="0.25">
      <c r="A50" s="8"/>
      <c r="B50" s="93"/>
      <c r="C50" s="93"/>
      <c r="D50" s="93"/>
      <c r="E50" s="96"/>
      <c r="F50" s="93"/>
      <c r="G50" s="93"/>
      <c r="H50" s="93"/>
      <c r="I50" s="93"/>
      <c r="J50" s="96"/>
    </row>
    <row r="51" spans="1:10" ht="15.75" customHeight="1" x14ac:dyDescent="0.25">
      <c r="A51" s="8"/>
      <c r="B51" s="93"/>
      <c r="C51" s="93"/>
      <c r="D51" s="93"/>
      <c r="E51" s="96"/>
      <c r="F51" s="93"/>
      <c r="G51" s="93"/>
      <c r="H51" s="93"/>
      <c r="I51" s="93"/>
      <c r="J51" s="96"/>
    </row>
    <row r="52" spans="1:10" ht="15.75" customHeight="1" x14ac:dyDescent="0.25">
      <c r="A52" s="8"/>
      <c r="B52" s="93"/>
      <c r="C52" s="93"/>
      <c r="D52" s="93"/>
      <c r="E52" s="96"/>
      <c r="F52" s="93"/>
      <c r="G52" s="93"/>
      <c r="H52" s="93"/>
      <c r="I52" s="93"/>
      <c r="J52" s="96"/>
    </row>
    <row r="53" spans="1:10" ht="15.75" customHeight="1" x14ac:dyDescent="0.25">
      <c r="A53" s="8"/>
      <c r="B53" s="93"/>
      <c r="C53" s="93"/>
      <c r="D53" s="93"/>
      <c r="E53" s="96"/>
      <c r="F53" s="93"/>
      <c r="G53" s="93"/>
      <c r="H53" s="93"/>
      <c r="I53" s="93"/>
      <c r="J53" s="96"/>
    </row>
    <row r="54" spans="1:10" ht="15.75" customHeight="1" x14ac:dyDescent="0.25">
      <c r="A54" s="8"/>
      <c r="B54" s="93"/>
      <c r="C54" s="93"/>
      <c r="D54" s="93"/>
      <c r="E54" s="96"/>
      <c r="F54" s="93"/>
      <c r="G54" s="93"/>
      <c r="H54" s="93"/>
      <c r="I54" s="93"/>
      <c r="J54" s="96"/>
    </row>
    <row r="55" spans="1:10" ht="15.75" customHeight="1" x14ac:dyDescent="0.25">
      <c r="A55" s="8"/>
      <c r="B55" s="93"/>
      <c r="C55" s="93"/>
      <c r="D55" s="93"/>
      <c r="E55" s="96"/>
      <c r="F55" s="93"/>
      <c r="G55" s="93"/>
      <c r="H55" s="93"/>
      <c r="I55" s="93"/>
      <c r="J55" s="96"/>
    </row>
    <row r="56" spans="1:10" ht="15.75" customHeight="1" x14ac:dyDescent="0.25">
      <c r="A56" s="8"/>
      <c r="B56" s="93"/>
      <c r="C56" s="93"/>
      <c r="D56" s="93"/>
      <c r="E56" s="96"/>
      <c r="F56" s="93"/>
      <c r="G56" s="93"/>
      <c r="H56" s="93"/>
      <c r="I56" s="93"/>
      <c r="J56" s="96"/>
    </row>
    <row r="57" spans="1:10" ht="15.75" customHeight="1" x14ac:dyDescent="0.25">
      <c r="A57" s="8"/>
      <c r="B57" s="93"/>
      <c r="C57" s="93"/>
      <c r="D57" s="93"/>
      <c r="E57" s="96"/>
      <c r="F57" s="93"/>
      <c r="G57" s="93"/>
      <c r="H57" s="93"/>
      <c r="I57" s="93"/>
      <c r="J57" s="96"/>
    </row>
    <row r="58" spans="1:10" ht="15.75" customHeight="1" x14ac:dyDescent="0.25">
      <c r="A58" s="8"/>
      <c r="B58" s="93"/>
      <c r="C58" s="93"/>
      <c r="D58" s="93"/>
      <c r="E58" s="96"/>
      <c r="F58" s="93"/>
      <c r="G58" s="93"/>
      <c r="H58" s="93"/>
      <c r="I58" s="93"/>
      <c r="J58" s="96"/>
    </row>
    <row r="59" spans="1:10" ht="15.75" customHeight="1" x14ac:dyDescent="0.25">
      <c r="A59" s="8"/>
      <c r="B59" s="93"/>
      <c r="C59" s="93"/>
      <c r="D59" s="93"/>
      <c r="E59" s="96"/>
      <c r="F59" s="93"/>
      <c r="G59" s="93"/>
      <c r="H59" s="93"/>
      <c r="I59" s="93"/>
      <c r="J59" s="96"/>
    </row>
    <row r="60" spans="1:10" ht="15.75" customHeight="1" x14ac:dyDescent="0.25">
      <c r="A60" s="8"/>
      <c r="B60" s="93"/>
      <c r="C60" s="93"/>
      <c r="D60" s="93"/>
      <c r="E60" s="96"/>
      <c r="F60" s="93"/>
      <c r="G60" s="93"/>
      <c r="H60" s="93"/>
      <c r="I60" s="93"/>
      <c r="J60" s="96"/>
    </row>
    <row r="61" spans="1:10" ht="15.75" customHeight="1" x14ac:dyDescent="0.25">
      <c r="B61" s="96"/>
      <c r="C61" s="96"/>
      <c r="D61" s="96"/>
      <c r="E61" s="96"/>
      <c r="F61" s="96"/>
      <c r="G61" s="96"/>
      <c r="H61" s="96"/>
      <c r="I61" s="96"/>
      <c r="J61" s="96"/>
    </row>
  </sheetData>
  <mergeCells count="2">
    <mergeCell ref="A1:D1"/>
    <mergeCell ref="F1:I1"/>
  </mergeCells>
  <pageMargins left="0.7" right="0.7" top="0.75" bottom="0.75" header="0.3" footer="0.3"/>
  <pageSetup orientation="portrait" horizontalDpi="300" verticalDpi="300" r:id="rId1"/>
  <tableParts count="4">
    <tablePart r:id="rId2"/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Ead valima nimekirjast" error="Vali" promptTitle="Vali nimekirjast rühm">
          <x14:formula1>
            <xm:f>KOHTUNIKUD!$C$3:$C$8</xm:f>
          </x14:formula1>
          <xm:sqref>C3:C25 H3:H21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61"/>
  <sheetViews>
    <sheetView workbookViewId="0">
      <pane ySplit="2" topLeftCell="A3" activePane="bottomLeft" state="frozen"/>
      <selection pane="bottomLeft" activeCell="F18" sqref="F18"/>
    </sheetView>
  </sheetViews>
  <sheetFormatPr defaultColWidth="14.44140625" defaultRowHeight="15.75" customHeight="1" x14ac:dyDescent="0.25"/>
  <cols>
    <col min="1" max="1" width="7.6640625" style="6" bestFit="1" customWidth="1"/>
    <col min="2" max="2" width="32.109375" style="6" customWidth="1"/>
    <col min="3" max="4" width="14.44140625" style="6"/>
    <col min="5" max="5" width="7.33203125" style="6" customWidth="1"/>
    <col min="6" max="6" width="7.6640625" style="6" bestFit="1" customWidth="1"/>
    <col min="7" max="7" width="32.109375" style="6" customWidth="1"/>
    <col min="8" max="9" width="14.44140625" style="6"/>
    <col min="10" max="10" width="7.33203125" style="6" customWidth="1"/>
    <col min="11" max="11" width="7.109375" style="6" customWidth="1"/>
    <col min="12" max="12" width="16.33203125" style="6" customWidth="1"/>
    <col min="13" max="16384" width="14.44140625" style="6"/>
  </cols>
  <sheetData>
    <row r="1" spans="1:14" ht="15.75" customHeight="1" x14ac:dyDescent="0.25">
      <c r="A1" s="164" t="s">
        <v>278</v>
      </c>
      <c r="B1" s="164"/>
      <c r="C1" s="164"/>
      <c r="D1" s="164"/>
      <c r="E1" s="1"/>
      <c r="F1" s="164" t="s">
        <v>279</v>
      </c>
      <c r="G1" s="164"/>
      <c r="H1" s="164"/>
      <c r="I1" s="164"/>
    </row>
    <row r="2" spans="1:14" ht="15.75" customHeight="1" x14ac:dyDescent="0.25">
      <c r="A2" s="4" t="s">
        <v>0</v>
      </c>
      <c r="B2" s="4" t="s">
        <v>229</v>
      </c>
      <c r="C2" s="6" t="s">
        <v>230</v>
      </c>
      <c r="D2" s="4" t="s">
        <v>348</v>
      </c>
      <c r="E2" s="1"/>
      <c r="F2" s="4" t="s">
        <v>0</v>
      </c>
      <c r="G2" s="4" t="s">
        <v>229</v>
      </c>
      <c r="H2" s="6" t="s">
        <v>230</v>
      </c>
      <c r="I2" s="4" t="s">
        <v>348</v>
      </c>
      <c r="K2" s="4" t="s">
        <v>282</v>
      </c>
    </row>
    <row r="3" spans="1:14" ht="15.75" customHeight="1" x14ac:dyDescent="0.25">
      <c r="A3" s="69">
        <f>RANK(Table91620[[#This Row],[AEG]],Table91620[AEG],1)</f>
        <v>1</v>
      </c>
      <c r="B3" s="69" t="s">
        <v>308</v>
      </c>
      <c r="C3" s="69" t="s">
        <v>45</v>
      </c>
      <c r="D3" s="69">
        <v>29.09</v>
      </c>
      <c r="E3" s="125"/>
      <c r="F3" s="69">
        <f>RANK(Table9121721[[#This Row],[AEG]],Table9121721[AEG],1)</f>
        <v>1</v>
      </c>
      <c r="G3" s="69" t="s">
        <v>349</v>
      </c>
      <c r="H3" s="69" t="s">
        <v>45</v>
      </c>
      <c r="I3" s="69">
        <v>34.14</v>
      </c>
      <c r="J3" s="123" t="s">
        <v>10</v>
      </c>
      <c r="K3" s="4" t="s">
        <v>11</v>
      </c>
      <c r="L3" s="4" t="s">
        <v>229</v>
      </c>
      <c r="M3" s="4" t="s">
        <v>286</v>
      </c>
      <c r="N3" s="4" t="s">
        <v>287</v>
      </c>
    </row>
    <row r="4" spans="1:14" ht="15.75" customHeight="1" x14ac:dyDescent="0.25">
      <c r="A4" s="69">
        <f>RANK(Table91620[[#This Row],[AEG]],Table91620[AEG],1)</f>
        <v>2</v>
      </c>
      <c r="B4" s="69" t="s">
        <v>304</v>
      </c>
      <c r="C4" s="69" t="s">
        <v>50</v>
      </c>
      <c r="D4" s="69">
        <v>29.13</v>
      </c>
      <c r="E4" s="125" t="s">
        <v>10</v>
      </c>
      <c r="F4" s="69">
        <f>RANK(Table9121721[[#This Row],[AEG]],Table9121721[AEG],1)</f>
        <v>2</v>
      </c>
      <c r="G4" s="69" t="s">
        <v>361</v>
      </c>
      <c r="H4" s="69" t="s">
        <v>24</v>
      </c>
      <c r="I4" s="69">
        <v>36.020000000000003</v>
      </c>
      <c r="J4" s="123"/>
      <c r="K4" s="6">
        <v>1</v>
      </c>
      <c r="L4" s="6" t="str">
        <f>VLOOKUP(Table131822[[#This Row],[Koht]],Table91620[#All],2,FALSE)</f>
        <v>Robert Põldoja</v>
      </c>
      <c r="M4" s="6" t="str">
        <f>VLOOKUP(Table131822[[#This Row],[Koht]],Table91620[#All],3,FALSE)</f>
        <v>FK</v>
      </c>
      <c r="N4" s="6">
        <f>VLOOKUP(Table131822[[#This Row],[Koht]],Table91620[#All],4,FALSE)</f>
        <v>29.09</v>
      </c>
    </row>
    <row r="5" spans="1:14" ht="15.75" customHeight="1" x14ac:dyDescent="0.25">
      <c r="A5" s="69">
        <f>RANK(Table91620[[#This Row],[AEG]],Table91620[AEG],1)</f>
        <v>2</v>
      </c>
      <c r="B5" s="69" t="s">
        <v>324</v>
      </c>
      <c r="C5" s="69" t="s">
        <v>17</v>
      </c>
      <c r="D5" s="69">
        <v>29.13</v>
      </c>
      <c r="E5" s="125" t="s">
        <v>10</v>
      </c>
      <c r="F5" s="69">
        <f>RANK(Table9121721[[#This Row],[AEG]],Table9121721[AEG],1)</f>
        <v>3</v>
      </c>
      <c r="G5" s="69" t="s">
        <v>290</v>
      </c>
      <c r="H5" s="69" t="s">
        <v>297</v>
      </c>
      <c r="I5" s="69">
        <v>37.44</v>
      </c>
      <c r="J5" s="123" t="s">
        <v>10</v>
      </c>
      <c r="K5" s="6">
        <v>2</v>
      </c>
      <c r="L5" s="6" t="s">
        <v>324</v>
      </c>
      <c r="M5" s="6" t="s">
        <v>17</v>
      </c>
      <c r="N5" s="6">
        <f>VLOOKUP(Table131822[[#This Row],[Koht]],Table91620[#All],4,FALSE)</f>
        <v>29.13</v>
      </c>
    </row>
    <row r="6" spans="1:14" ht="15.75" customHeight="1" x14ac:dyDescent="0.25">
      <c r="A6" s="8">
        <f>RANK(Table91620[[#This Row],[AEG]],Table91620[AEG],1)</f>
        <v>4</v>
      </c>
      <c r="B6" s="8" t="s">
        <v>307</v>
      </c>
      <c r="C6" s="8" t="s">
        <v>17</v>
      </c>
      <c r="D6" s="8">
        <v>29.43</v>
      </c>
      <c r="E6" s="125"/>
      <c r="F6" s="8">
        <f>RANK(Table9121721[[#This Row],[AEG]],Table9121721[AEG],1)</f>
        <v>4</v>
      </c>
      <c r="G6" s="8" t="s">
        <v>285</v>
      </c>
      <c r="H6" s="8" t="s">
        <v>24</v>
      </c>
      <c r="I6" s="8">
        <v>37.74</v>
      </c>
      <c r="J6" s="123"/>
      <c r="K6" s="6">
        <v>2</v>
      </c>
      <c r="L6" s="6" t="s">
        <v>304</v>
      </c>
      <c r="M6" s="6" t="str">
        <f>VLOOKUP(Table131822[[#This Row],[Koht]],Table91620[#All],3,FALSE)</f>
        <v>Töötajad</v>
      </c>
      <c r="N6" s="6">
        <f>VLOOKUP(Table131822[[#This Row],[Koht]],Table91620[#All],4,FALSE)</f>
        <v>29.13</v>
      </c>
    </row>
    <row r="7" spans="1:14" ht="15.75" customHeight="1" x14ac:dyDescent="0.25">
      <c r="A7" s="8">
        <f>RANK(Table91620[[#This Row],[AEG]],Table91620[AEG],1)</f>
        <v>5</v>
      </c>
      <c r="B7" s="8" t="s">
        <v>311</v>
      </c>
      <c r="C7" s="8" t="s">
        <v>17</v>
      </c>
      <c r="D7" s="8">
        <v>30.61</v>
      </c>
      <c r="E7" s="125"/>
      <c r="F7" s="8">
        <f>RANK(Table9121721[[#This Row],[AEG]],Table9121721[AEG],1)</f>
        <v>5</v>
      </c>
      <c r="G7" s="8" t="s">
        <v>356</v>
      </c>
      <c r="H7" s="8" t="s">
        <v>24</v>
      </c>
      <c r="I7" s="8">
        <v>38.18</v>
      </c>
      <c r="J7" s="123"/>
      <c r="K7" s="128"/>
    </row>
    <row r="8" spans="1:14" ht="15.75" customHeight="1" x14ac:dyDescent="0.25">
      <c r="A8" s="8">
        <f>RANK(Table91620[[#This Row],[AEG]],Table91620[AEG],1)</f>
        <v>6</v>
      </c>
      <c r="B8" s="8" t="s">
        <v>258</v>
      </c>
      <c r="C8" s="8" t="s">
        <v>17</v>
      </c>
      <c r="D8" s="8">
        <v>31.35</v>
      </c>
      <c r="E8" s="125"/>
      <c r="F8" s="8">
        <f>RANK(Table9121721[[#This Row],[AEG]],Table9121721[AEG],1)</f>
        <v>6</v>
      </c>
      <c r="G8" s="8" t="s">
        <v>299</v>
      </c>
      <c r="H8" s="8" t="s">
        <v>50</v>
      </c>
      <c r="I8" s="8">
        <v>38.22</v>
      </c>
      <c r="J8" s="123"/>
      <c r="K8" s="4" t="s">
        <v>300</v>
      </c>
    </row>
    <row r="9" spans="1:14" ht="15.75" customHeight="1" x14ac:dyDescent="0.25">
      <c r="A9" s="8">
        <f>RANK(Table91620[[#This Row],[AEG]],Table91620[AEG],1)</f>
        <v>7</v>
      </c>
      <c r="B9" s="8" t="s">
        <v>305</v>
      </c>
      <c r="C9" s="8" t="s">
        <v>17</v>
      </c>
      <c r="D9" s="8">
        <v>31.36</v>
      </c>
      <c r="E9" s="125"/>
      <c r="F9" s="8">
        <f>RANK(Table9121721[[#This Row],[AEG]],Table9121721[AEG],1)</f>
        <v>7</v>
      </c>
      <c r="G9" s="8" t="s">
        <v>334</v>
      </c>
      <c r="H9" s="8" t="s">
        <v>24</v>
      </c>
      <c r="I9" s="8">
        <v>41.34</v>
      </c>
      <c r="J9" s="123"/>
      <c r="K9" s="4" t="s">
        <v>11</v>
      </c>
      <c r="L9" s="4" t="s">
        <v>229</v>
      </c>
      <c r="M9" s="4" t="s">
        <v>286</v>
      </c>
      <c r="N9" s="4" t="s">
        <v>287</v>
      </c>
    </row>
    <row r="10" spans="1:14" ht="15.75" customHeight="1" x14ac:dyDescent="0.25">
      <c r="A10" s="8">
        <f>RANK(Table91620[[#This Row],[AEG]],Table91620[AEG],1)</f>
        <v>8</v>
      </c>
      <c r="B10" s="8" t="s">
        <v>314</v>
      </c>
      <c r="C10" s="8" t="s">
        <v>17</v>
      </c>
      <c r="D10" s="8">
        <v>31.4</v>
      </c>
      <c r="E10" s="125"/>
      <c r="F10" s="8">
        <f>RANK(Table9121721[[#This Row],[AEG]],Table9121721[AEG],1)</f>
        <v>8</v>
      </c>
      <c r="G10" s="10" t="s">
        <v>370</v>
      </c>
      <c r="H10" s="8" t="s">
        <v>45</v>
      </c>
      <c r="I10" s="10">
        <v>41.48</v>
      </c>
      <c r="J10" s="123"/>
      <c r="K10" s="6">
        <v>1</v>
      </c>
      <c r="L10" s="6" t="str">
        <f>VLOOKUP(Table13151923[[#This Row],[Koht]],Table9121721[#All],2,FALSE)</f>
        <v>Maria Pärli</v>
      </c>
      <c r="M10" s="6" t="str">
        <f>VLOOKUP(Table13151923[[#This Row],[Koht]],Table9121721[#All],3,FALSE)</f>
        <v>FK</v>
      </c>
      <c r="N10" s="6">
        <f>VLOOKUP(Table13151923[[#This Row],[Koht]],Table9121721[#All],4,FALSE)</f>
        <v>34.14</v>
      </c>
    </row>
    <row r="11" spans="1:14" ht="15.75" customHeight="1" x14ac:dyDescent="0.25">
      <c r="A11" s="8">
        <f>RANK(Table91620[[#This Row],[AEG]],Table91620[AEG],1)</f>
        <v>9</v>
      </c>
      <c r="B11" s="8" t="s">
        <v>364</v>
      </c>
      <c r="C11" s="8" t="s">
        <v>17</v>
      </c>
      <c r="D11" s="8">
        <v>31.7</v>
      </c>
      <c r="E11" s="125"/>
      <c r="F11" s="8">
        <f>RANK(Table9121721[[#This Row],[AEG]],Table9121721[AEG],1)</f>
        <v>9</v>
      </c>
      <c r="G11" s="8" t="s">
        <v>353</v>
      </c>
      <c r="H11" s="8" t="s">
        <v>45</v>
      </c>
      <c r="I11" s="8">
        <v>41.92</v>
      </c>
      <c r="J11" s="117"/>
      <c r="K11" s="6">
        <v>2</v>
      </c>
      <c r="L11" s="6" t="str">
        <f>VLOOKUP(Table13151923[[#This Row],[Koht]],Table9121721[#All],2,FALSE)</f>
        <v>Kerlyn Roosipõld</v>
      </c>
      <c r="M11" s="6" t="str">
        <f>VLOOKUP(Table13151923[[#This Row],[Koht]],Table9121721[#All],3,FALSE)</f>
        <v>JK</v>
      </c>
      <c r="N11" s="6">
        <v>36.020000000000003</v>
      </c>
    </row>
    <row r="12" spans="1:14" ht="15.75" customHeight="1" x14ac:dyDescent="0.25">
      <c r="A12" s="8">
        <f>RANK(Table91620[[#This Row],[AEG]],Table91620[AEG],1)</f>
        <v>10</v>
      </c>
      <c r="B12" s="8" t="s">
        <v>371</v>
      </c>
      <c r="C12" s="8" t="s">
        <v>24</v>
      </c>
      <c r="D12" s="8">
        <v>32.42</v>
      </c>
      <c r="E12" s="125"/>
      <c r="F12" s="8">
        <f>RANK(Table9121721[[#This Row],[AEG]],Table9121721[AEG],1)</f>
        <v>10</v>
      </c>
      <c r="G12" s="8" t="s">
        <v>357</v>
      </c>
      <c r="H12" s="8" t="s">
        <v>45</v>
      </c>
      <c r="I12" s="8">
        <v>42.13</v>
      </c>
      <c r="J12" s="8"/>
      <c r="K12" s="6">
        <v>3</v>
      </c>
      <c r="L12" s="6" t="str">
        <f>VLOOKUP(Table13151923[[#This Row],[Koht]],Table9121721[#All],2,FALSE)</f>
        <v>Stella Polikarpus</v>
      </c>
      <c r="M12" s="6" t="str">
        <f>VLOOKUP(Table13151923[[#This Row],[Koht]],Table9121721[#All],3,FALSE)</f>
        <v>töötajad</v>
      </c>
      <c r="N12" s="6">
        <f>VLOOKUP(Table13151923[[#This Row],[Koht]],Table9121721[#All],4,FALSE)</f>
        <v>37.44</v>
      </c>
    </row>
    <row r="13" spans="1:14" ht="15.75" customHeight="1" x14ac:dyDescent="0.25">
      <c r="A13" s="8">
        <f>RANK(Table91620[[#This Row],[AEG]],Table91620[AEG],1)</f>
        <v>11</v>
      </c>
      <c r="B13" s="8" t="s">
        <v>265</v>
      </c>
      <c r="C13" s="8" t="s">
        <v>17</v>
      </c>
      <c r="D13" s="8">
        <v>32.67</v>
      </c>
      <c r="E13" s="125"/>
      <c r="F13" s="8">
        <f>RANK(Table9121721[[#This Row],[AEG]],Table9121721[AEG],1)</f>
        <v>11</v>
      </c>
      <c r="G13" s="8" t="s">
        <v>294</v>
      </c>
      <c r="H13" s="8" t="s">
        <v>17</v>
      </c>
      <c r="I13" s="8">
        <v>42.51</v>
      </c>
      <c r="J13" s="123"/>
      <c r="K13" s="128"/>
    </row>
    <row r="14" spans="1:14" ht="15.75" customHeight="1" x14ac:dyDescent="0.25">
      <c r="A14" s="8">
        <f>RANK(Table91620[[#This Row],[AEG]],Table91620[AEG],1)</f>
        <v>12</v>
      </c>
      <c r="B14" s="8" t="s">
        <v>316</v>
      </c>
      <c r="C14" s="8" t="s">
        <v>17</v>
      </c>
      <c r="D14" s="8">
        <v>33.380000000000003</v>
      </c>
      <c r="E14" s="125"/>
      <c r="F14" s="8">
        <f>RANK(Table9121721[[#This Row],[AEG]],Table9121721[AEG],1)</f>
        <v>12</v>
      </c>
      <c r="G14" s="8" t="s">
        <v>303</v>
      </c>
      <c r="H14" s="8" t="s">
        <v>24</v>
      </c>
      <c r="I14" s="8">
        <v>43.61</v>
      </c>
      <c r="J14" s="123"/>
      <c r="K14" s="96"/>
    </row>
    <row r="15" spans="1:14" ht="15.75" customHeight="1" x14ac:dyDescent="0.25">
      <c r="A15" s="8">
        <f>RANK(Table91620[[#This Row],[AEG]],Table91620[AEG],1)</f>
        <v>13</v>
      </c>
      <c r="B15" s="8" t="s">
        <v>264</v>
      </c>
      <c r="C15" s="8" t="s">
        <v>17</v>
      </c>
      <c r="D15" s="8">
        <v>33.85</v>
      </c>
      <c r="E15" s="125"/>
      <c r="F15" s="8">
        <f>RANK(Table9121721[[#This Row],[AEG]],Table9121721[AEG],1)</f>
        <v>13</v>
      </c>
      <c r="G15" s="8" t="s">
        <v>372</v>
      </c>
      <c r="H15" s="8" t="s">
        <v>24</v>
      </c>
      <c r="I15" s="8">
        <v>43.84</v>
      </c>
      <c r="J15" s="123"/>
      <c r="K15" s="96"/>
    </row>
    <row r="16" spans="1:14" ht="15.75" customHeight="1" x14ac:dyDescent="0.25">
      <c r="A16" s="8">
        <f>RANK(Table91620[[#This Row],[AEG]],Table91620[AEG],1)</f>
        <v>14</v>
      </c>
      <c r="B16" s="8" t="s">
        <v>260</v>
      </c>
      <c r="C16" s="8" t="s">
        <v>17</v>
      </c>
      <c r="D16" s="8">
        <v>33.9</v>
      </c>
      <c r="E16" s="125"/>
      <c r="F16" s="8">
        <f>RANK(Table9121721[[#This Row],[AEG]],Table9121721[AEG],1)</f>
        <v>14</v>
      </c>
      <c r="G16" s="8" t="s">
        <v>373</v>
      </c>
      <c r="H16" s="8" t="s">
        <v>45</v>
      </c>
      <c r="I16" s="8">
        <v>45.46</v>
      </c>
      <c r="J16" s="123"/>
      <c r="K16" s="96"/>
    </row>
    <row r="17" spans="1:11" ht="15.75" customHeight="1" x14ac:dyDescent="0.25">
      <c r="A17" s="8">
        <f>RANK(Table91620[[#This Row],[AEG]],Table91620[AEG],1)</f>
        <v>15</v>
      </c>
      <c r="B17" s="8" t="s">
        <v>320</v>
      </c>
      <c r="C17" s="8" t="s">
        <v>24</v>
      </c>
      <c r="D17" s="8">
        <v>35.49</v>
      </c>
      <c r="E17" s="125"/>
      <c r="F17" s="8">
        <f>RANK(Table9121721[[#This Row],[AEG]],Table9121721[AEG],1)</f>
        <v>15</v>
      </c>
      <c r="G17" s="8" t="s">
        <v>358</v>
      </c>
      <c r="H17" s="8" t="s">
        <v>50</v>
      </c>
      <c r="I17" s="8">
        <v>48.13</v>
      </c>
      <c r="J17" s="123"/>
      <c r="K17" s="96"/>
    </row>
    <row r="18" spans="1:11" ht="15.75" customHeight="1" x14ac:dyDescent="0.25">
      <c r="A18" s="144">
        <f>RANK(Table91620[[#This Row],[AEG]],Table91620[AEG],1)</f>
        <v>16</v>
      </c>
      <c r="B18" s="148" t="s">
        <v>339</v>
      </c>
      <c r="C18" s="144" t="s">
        <v>50</v>
      </c>
      <c r="D18" s="144">
        <v>37.31</v>
      </c>
      <c r="E18" s="124"/>
      <c r="F18" s="8">
        <f>RANK(Table9121721[[#This Row],[AEG]],Table9121721[AEG],1)</f>
        <v>16</v>
      </c>
      <c r="G18" s="8" t="s">
        <v>333</v>
      </c>
      <c r="H18" s="8" t="s">
        <v>45</v>
      </c>
      <c r="I18" s="8">
        <v>49.07</v>
      </c>
      <c r="J18" s="123"/>
      <c r="K18" s="96"/>
    </row>
    <row r="19" spans="1:11" ht="15.75" customHeight="1" x14ac:dyDescent="0.25">
      <c r="A19" s="97"/>
      <c r="B19" s="97"/>
      <c r="C19" s="97"/>
      <c r="D19" s="97"/>
      <c r="E19" s="18"/>
      <c r="F19" s="144">
        <f>RANK(Table9121721[[#This Row],[AEG]],Table9121721[AEG],1)</f>
        <v>17</v>
      </c>
      <c r="G19" s="144" t="s">
        <v>356</v>
      </c>
      <c r="H19" s="144" t="s">
        <v>24</v>
      </c>
      <c r="I19" s="144">
        <v>49.17</v>
      </c>
      <c r="J19" s="117"/>
      <c r="K19" s="96"/>
    </row>
    <row r="20" spans="1:11" ht="15.75" customHeight="1" x14ac:dyDescent="0.25">
      <c r="A20" s="93"/>
      <c r="B20" s="93"/>
      <c r="C20" s="93"/>
      <c r="D20" s="93"/>
      <c r="E20" s="109"/>
      <c r="F20" s="97"/>
      <c r="G20" s="97"/>
      <c r="H20" s="97"/>
      <c r="I20" s="97"/>
      <c r="J20" s="128"/>
      <c r="K20" s="96"/>
    </row>
    <row r="21" spans="1:11" ht="15.75" customHeight="1" x14ac:dyDescent="0.25">
      <c r="A21" s="93"/>
      <c r="B21" s="93"/>
      <c r="C21" s="93"/>
      <c r="D21" s="93"/>
      <c r="E21" s="131"/>
      <c r="F21" s="93"/>
      <c r="G21" s="93"/>
      <c r="H21" s="93"/>
      <c r="I21" s="93"/>
      <c r="J21" s="96"/>
    </row>
    <row r="22" spans="1:11" ht="15.75" customHeight="1" x14ac:dyDescent="0.25">
      <c r="A22" s="93"/>
      <c r="B22" s="93"/>
      <c r="C22" s="93"/>
      <c r="D22" s="93"/>
      <c r="E22" s="109"/>
      <c r="F22" s="93"/>
      <c r="G22" s="93"/>
      <c r="H22" s="93"/>
      <c r="I22" s="93"/>
      <c r="J22" s="130"/>
    </row>
    <row r="23" spans="1:11" ht="15.75" customHeight="1" x14ac:dyDescent="0.25">
      <c r="A23" s="97"/>
      <c r="B23" s="97"/>
      <c r="C23" s="97"/>
      <c r="D23" s="97"/>
      <c r="E23" s="108"/>
      <c r="F23" s="93"/>
      <c r="G23" s="93"/>
      <c r="H23" s="93"/>
      <c r="I23" s="93"/>
      <c r="J23" s="96"/>
    </row>
    <row r="24" spans="1:11" ht="15.75" customHeight="1" x14ac:dyDescent="0.25">
      <c r="A24" s="93"/>
      <c r="B24" s="93"/>
      <c r="C24" s="93"/>
      <c r="D24" s="93"/>
      <c r="E24" s="108"/>
      <c r="F24" s="93"/>
      <c r="G24" s="93"/>
      <c r="H24" s="93"/>
      <c r="I24" s="93"/>
      <c r="J24" s="106"/>
    </row>
    <row r="25" spans="1:11" ht="15.75" customHeight="1" x14ac:dyDescent="0.25">
      <c r="A25" s="93"/>
      <c r="B25" s="93"/>
      <c r="C25" s="93"/>
      <c r="D25" s="93"/>
      <c r="E25" s="108"/>
      <c r="F25" s="93"/>
      <c r="G25" s="93"/>
      <c r="H25" s="93"/>
      <c r="I25" s="93"/>
      <c r="J25" s="96"/>
    </row>
    <row r="26" spans="1:11" ht="15.75" customHeight="1" x14ac:dyDescent="0.25">
      <c r="A26" s="93"/>
      <c r="B26" s="93"/>
      <c r="C26" s="93"/>
      <c r="D26" s="93"/>
      <c r="E26" s="108"/>
      <c r="F26" s="93"/>
      <c r="G26" s="93"/>
      <c r="H26" s="93"/>
      <c r="I26" s="93"/>
      <c r="J26" s="96"/>
    </row>
    <row r="27" spans="1:11" ht="15.75" customHeight="1" x14ac:dyDescent="0.25">
      <c r="A27" s="93"/>
      <c r="B27" s="93"/>
      <c r="C27" s="93"/>
      <c r="D27" s="93"/>
      <c r="E27" s="108"/>
      <c r="F27" s="93"/>
      <c r="G27" s="93"/>
      <c r="H27" s="93"/>
      <c r="I27" s="93"/>
      <c r="J27" s="96"/>
    </row>
    <row r="28" spans="1:11" ht="13.8" x14ac:dyDescent="0.25">
      <c r="A28" s="93"/>
      <c r="B28" s="93"/>
      <c r="C28" s="93"/>
      <c r="D28" s="93"/>
      <c r="E28" s="108"/>
      <c r="F28" s="93"/>
      <c r="G28" s="93"/>
      <c r="H28" s="93"/>
      <c r="I28" s="93"/>
      <c r="J28" s="96"/>
    </row>
    <row r="29" spans="1:11" ht="13.8" x14ac:dyDescent="0.25">
      <c r="A29" s="93"/>
      <c r="B29" s="93"/>
      <c r="C29" s="93"/>
      <c r="D29" s="93"/>
      <c r="E29" s="108"/>
      <c r="F29" s="93"/>
      <c r="G29" s="93"/>
      <c r="H29" s="93"/>
      <c r="I29" s="93"/>
      <c r="J29" s="96"/>
    </row>
    <row r="30" spans="1:11" ht="13.8" x14ac:dyDescent="0.25">
      <c r="A30" s="93"/>
      <c r="B30" s="93"/>
      <c r="C30" s="93"/>
      <c r="D30" s="93"/>
      <c r="E30" s="108"/>
      <c r="F30" s="93"/>
      <c r="G30" s="93"/>
      <c r="H30" s="93"/>
      <c r="I30" s="93"/>
      <c r="J30" s="96"/>
    </row>
    <row r="31" spans="1:11" ht="13.8" x14ac:dyDescent="0.25">
      <c r="A31" s="93"/>
      <c r="B31" s="93"/>
      <c r="C31" s="93"/>
      <c r="D31" s="93"/>
      <c r="E31" s="108"/>
      <c r="F31" s="93"/>
      <c r="G31" s="93"/>
      <c r="H31" s="93"/>
      <c r="I31" s="93"/>
      <c r="J31" s="96"/>
    </row>
    <row r="32" spans="1:11" ht="13.8" x14ac:dyDescent="0.25">
      <c r="A32" s="93"/>
      <c r="B32" s="93"/>
      <c r="C32" s="93"/>
      <c r="D32" s="93"/>
      <c r="E32" s="108"/>
      <c r="F32" s="93"/>
      <c r="G32" s="93"/>
      <c r="H32" s="93"/>
      <c r="I32" s="93"/>
      <c r="J32" s="96"/>
    </row>
    <row r="33" spans="1:10" ht="13.8" x14ac:dyDescent="0.25">
      <c r="A33" s="93"/>
      <c r="B33" s="93"/>
      <c r="C33" s="93"/>
      <c r="D33" s="93"/>
      <c r="E33" s="108"/>
      <c r="F33" s="93"/>
      <c r="G33" s="93"/>
      <c r="H33" s="93"/>
      <c r="I33" s="93"/>
      <c r="J33" s="96"/>
    </row>
    <row r="34" spans="1:10" ht="13.8" x14ac:dyDescent="0.25">
      <c r="A34" s="93"/>
      <c r="B34" s="93"/>
      <c r="C34" s="93"/>
      <c r="D34" s="93"/>
      <c r="E34" s="108"/>
      <c r="F34" s="93"/>
      <c r="G34" s="93"/>
      <c r="H34" s="93"/>
      <c r="I34" s="93"/>
      <c r="J34" s="96"/>
    </row>
    <row r="35" spans="1:10" ht="13.8" x14ac:dyDescent="0.25">
      <c r="A35" s="93"/>
      <c r="B35" s="93"/>
      <c r="C35" s="93"/>
      <c r="D35" s="93"/>
      <c r="E35" s="108"/>
      <c r="F35" s="93"/>
      <c r="G35" s="93"/>
      <c r="H35" s="93"/>
      <c r="I35" s="93"/>
      <c r="J35" s="96"/>
    </row>
    <row r="36" spans="1:10" ht="13.8" x14ac:dyDescent="0.25">
      <c r="A36" s="93"/>
      <c r="B36" s="93"/>
      <c r="C36" s="93"/>
      <c r="D36" s="93"/>
      <c r="E36" s="108"/>
      <c r="F36" s="93"/>
      <c r="G36" s="93"/>
      <c r="H36" s="93"/>
      <c r="I36" s="93"/>
      <c r="J36" s="96"/>
    </row>
    <row r="37" spans="1:10" ht="13.8" x14ac:dyDescent="0.25">
      <c r="A37" s="93"/>
      <c r="B37" s="93"/>
      <c r="C37" s="93"/>
      <c r="D37" s="108"/>
      <c r="E37" s="93"/>
      <c r="F37" s="93"/>
      <c r="G37" s="93"/>
      <c r="H37" s="93"/>
      <c r="I37" s="93"/>
      <c r="J37" s="96"/>
    </row>
    <row r="38" spans="1:10" ht="13.8" x14ac:dyDescent="0.25">
      <c r="A38" s="93"/>
      <c r="B38" s="93"/>
      <c r="C38" s="93"/>
      <c r="D38" s="93"/>
      <c r="E38" s="108"/>
      <c r="F38" s="93"/>
      <c r="G38" s="93"/>
      <c r="H38" s="93"/>
      <c r="I38" s="93"/>
      <c r="J38" s="96"/>
    </row>
    <row r="39" spans="1:10" ht="13.8" x14ac:dyDescent="0.25">
      <c r="A39" s="93"/>
      <c r="B39" s="93"/>
      <c r="C39" s="93"/>
      <c r="D39" s="93"/>
      <c r="E39" s="108"/>
      <c r="F39" s="93"/>
      <c r="G39" s="93"/>
      <c r="H39" s="93"/>
      <c r="I39" s="93"/>
      <c r="J39" s="96"/>
    </row>
    <row r="40" spans="1:10" ht="13.8" x14ac:dyDescent="0.25">
      <c r="A40" s="93"/>
      <c r="B40" s="93"/>
      <c r="C40" s="93"/>
      <c r="D40" s="93"/>
      <c r="E40" s="108"/>
      <c r="F40" s="93"/>
      <c r="G40" s="93"/>
      <c r="H40" s="93"/>
      <c r="I40" s="93"/>
      <c r="J40" s="96"/>
    </row>
    <row r="41" spans="1:10" ht="13.8" x14ac:dyDescent="0.25">
      <c r="A41" s="93"/>
      <c r="B41" s="93"/>
      <c r="C41" s="93"/>
      <c r="D41" s="93"/>
      <c r="E41" s="108"/>
      <c r="F41" s="93"/>
      <c r="G41" s="93"/>
      <c r="H41" s="93"/>
      <c r="I41" s="93"/>
      <c r="J41" s="96"/>
    </row>
    <row r="42" spans="1:10" ht="13.8" x14ac:dyDescent="0.25">
      <c r="A42" s="93"/>
      <c r="B42" s="93"/>
      <c r="C42" s="93"/>
      <c r="D42" s="93"/>
      <c r="E42" s="108"/>
      <c r="F42" s="93"/>
      <c r="G42" s="93"/>
      <c r="H42" s="93"/>
      <c r="I42" s="93"/>
      <c r="J42" s="96"/>
    </row>
    <row r="43" spans="1:10" ht="13.8" x14ac:dyDescent="0.25">
      <c r="A43" s="93"/>
      <c r="B43" s="93"/>
      <c r="C43" s="93"/>
      <c r="D43" s="93"/>
      <c r="E43" s="108"/>
      <c r="F43" s="93"/>
      <c r="G43" s="93"/>
      <c r="H43" s="93"/>
      <c r="I43" s="93"/>
      <c r="J43" s="96"/>
    </row>
    <row r="44" spans="1:10" ht="13.8" x14ac:dyDescent="0.25">
      <c r="A44" s="93"/>
      <c r="B44" s="93"/>
      <c r="C44" s="93"/>
      <c r="D44" s="93"/>
      <c r="E44" s="108"/>
      <c r="F44" s="93"/>
      <c r="G44" s="93"/>
      <c r="H44" s="93"/>
      <c r="I44" s="93"/>
      <c r="J44" s="96"/>
    </row>
    <row r="45" spans="1:10" ht="13.8" x14ac:dyDescent="0.25">
      <c r="A45" s="93"/>
      <c r="B45" s="93"/>
      <c r="C45" s="93"/>
      <c r="D45" s="93"/>
      <c r="E45" s="108"/>
      <c r="F45" s="93"/>
      <c r="G45" s="93"/>
      <c r="H45" s="93"/>
      <c r="I45" s="93"/>
      <c r="J45" s="96"/>
    </row>
    <row r="46" spans="1:10" ht="15.75" customHeight="1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6"/>
    </row>
    <row r="47" spans="1:10" ht="15.75" customHeight="1" x14ac:dyDescent="0.25">
      <c r="A47" s="93"/>
      <c r="B47" s="93"/>
      <c r="C47" s="93"/>
      <c r="D47" s="93"/>
      <c r="E47" s="93"/>
      <c r="F47" s="93"/>
      <c r="G47" s="93"/>
      <c r="H47" s="93"/>
      <c r="I47" s="93"/>
      <c r="J47" s="96"/>
    </row>
    <row r="48" spans="1:10" ht="15.75" customHeight="1" x14ac:dyDescent="0.25">
      <c r="A48" s="93"/>
      <c r="B48" s="93"/>
      <c r="C48" s="93"/>
      <c r="D48" s="93"/>
      <c r="E48" s="93"/>
      <c r="F48" s="93"/>
      <c r="G48" s="93"/>
      <c r="H48" s="93"/>
      <c r="I48" s="93"/>
      <c r="J48" s="96"/>
    </row>
    <row r="49" spans="1:10" ht="15.75" customHeight="1" x14ac:dyDescent="0.25">
      <c r="A49" s="93"/>
      <c r="B49" s="93"/>
      <c r="C49" s="93"/>
      <c r="D49" s="93"/>
      <c r="E49" s="93"/>
      <c r="F49" s="93"/>
      <c r="G49" s="93"/>
      <c r="H49" s="93"/>
      <c r="I49" s="93"/>
      <c r="J49" s="96"/>
    </row>
    <row r="50" spans="1:10" ht="15.75" customHeight="1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6"/>
    </row>
    <row r="51" spans="1:10" ht="15.75" customHeight="1" x14ac:dyDescent="0.25">
      <c r="A51" s="93"/>
      <c r="B51" s="93"/>
      <c r="C51" s="93"/>
      <c r="D51" s="93"/>
      <c r="E51" s="93"/>
      <c r="F51" s="93"/>
      <c r="G51" s="93"/>
      <c r="H51" s="93"/>
      <c r="I51" s="93"/>
      <c r="J51" s="96"/>
    </row>
    <row r="52" spans="1:10" ht="15.75" customHeight="1" x14ac:dyDescent="0.25">
      <c r="A52" s="93"/>
      <c r="B52" s="93"/>
      <c r="C52" s="93"/>
      <c r="D52" s="93"/>
      <c r="E52" s="93"/>
      <c r="F52" s="93"/>
      <c r="G52" s="93"/>
      <c r="H52" s="93"/>
      <c r="I52" s="93"/>
      <c r="J52" s="96"/>
    </row>
    <row r="53" spans="1:10" ht="15.75" customHeight="1" x14ac:dyDescent="0.25">
      <c r="A53" s="93"/>
      <c r="B53" s="93"/>
      <c r="C53" s="93"/>
      <c r="D53" s="93"/>
      <c r="E53" s="93"/>
      <c r="F53" s="93"/>
      <c r="G53" s="93"/>
      <c r="H53" s="93"/>
      <c r="I53" s="93"/>
      <c r="J53" s="96"/>
    </row>
    <row r="54" spans="1:10" ht="15.75" customHeight="1" x14ac:dyDescent="0.25">
      <c r="A54" s="93"/>
      <c r="B54" s="93"/>
      <c r="C54" s="93"/>
      <c r="D54" s="93"/>
      <c r="E54" s="93"/>
      <c r="F54" s="93"/>
      <c r="G54" s="93"/>
      <c r="H54" s="93"/>
      <c r="I54" s="93"/>
      <c r="J54" s="96"/>
    </row>
    <row r="55" spans="1:10" ht="15.75" customHeight="1" x14ac:dyDescent="0.25">
      <c r="A55" s="93"/>
      <c r="B55" s="93"/>
      <c r="C55" s="93"/>
      <c r="D55" s="93"/>
      <c r="E55" s="93"/>
      <c r="F55" s="93"/>
      <c r="G55" s="93"/>
      <c r="H55" s="93"/>
      <c r="I55" s="93"/>
      <c r="J55" s="96"/>
    </row>
    <row r="56" spans="1:10" ht="15.75" customHeight="1" x14ac:dyDescent="0.25">
      <c r="A56" s="93"/>
      <c r="B56" s="93"/>
      <c r="C56" s="93"/>
      <c r="D56" s="93"/>
      <c r="E56" s="93"/>
      <c r="F56" s="93"/>
      <c r="G56" s="93"/>
      <c r="H56" s="93"/>
      <c r="I56" s="93"/>
      <c r="J56" s="96"/>
    </row>
    <row r="57" spans="1:10" ht="15.75" customHeight="1" x14ac:dyDescent="0.25">
      <c r="A57" s="93"/>
      <c r="B57" s="93"/>
      <c r="C57" s="93"/>
      <c r="D57" s="93"/>
      <c r="E57" s="93"/>
      <c r="F57" s="93"/>
      <c r="G57" s="93"/>
      <c r="H57" s="93"/>
      <c r="I57" s="93"/>
      <c r="J57" s="96"/>
    </row>
    <row r="58" spans="1:10" ht="15.75" customHeight="1" x14ac:dyDescent="0.25">
      <c r="A58" s="93"/>
      <c r="B58" s="93"/>
      <c r="C58" s="93"/>
      <c r="D58" s="93"/>
      <c r="E58" s="93"/>
      <c r="F58" s="93"/>
      <c r="G58" s="93"/>
      <c r="H58" s="93"/>
      <c r="I58" s="93"/>
      <c r="J58" s="96"/>
    </row>
    <row r="59" spans="1:10" ht="15.75" customHeight="1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96"/>
    </row>
    <row r="60" spans="1:10" ht="15.75" customHeight="1" x14ac:dyDescent="0.25">
      <c r="A60" s="93"/>
      <c r="B60" s="93"/>
      <c r="C60" s="93"/>
      <c r="D60" s="93"/>
      <c r="E60" s="93"/>
      <c r="F60" s="93"/>
      <c r="G60" s="93"/>
      <c r="H60" s="93"/>
      <c r="I60" s="93"/>
      <c r="J60" s="96"/>
    </row>
    <row r="61" spans="1:10" ht="15.75" customHeight="1" x14ac:dyDescent="0.25">
      <c r="A61" s="96"/>
      <c r="B61" s="96"/>
      <c r="C61" s="96"/>
      <c r="D61" s="96"/>
      <c r="E61" s="96"/>
      <c r="F61" s="96"/>
      <c r="G61" s="96"/>
      <c r="H61" s="96"/>
      <c r="I61" s="96"/>
      <c r="J61" s="96"/>
    </row>
  </sheetData>
  <mergeCells count="2">
    <mergeCell ref="A1:D1"/>
    <mergeCell ref="F1:I1"/>
  </mergeCells>
  <pageMargins left="0.7" right="0.7" top="0.75" bottom="0.75" header="0.3" footer="0.3"/>
  <pageSetup orientation="portrait" horizontalDpi="300" verticalDpi="300" r:id="rId1"/>
  <tableParts count="4">
    <tablePart r:id="rId2"/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Ead valima nimekirjast" error="Vali" promptTitle="Vali nimekirjast rühm">
          <x14:formula1>
            <xm:f>KOHTUNIKUD!$C$3:$C$8</xm:f>
          </x14:formula1>
          <xm:sqref>C3:C18 H3:H19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983F4EE05D04996AE82BD1F427134" ma:contentTypeVersion="14" ma:contentTypeDescription="Loo uus dokument" ma:contentTypeScope="" ma:versionID="4a42a335a945109beb9a1058356abbe0">
  <xsd:schema xmlns:xsd="http://www.w3.org/2001/XMLSchema" xmlns:xs="http://www.w3.org/2001/XMLSchema" xmlns:p="http://schemas.microsoft.com/office/2006/metadata/properties" xmlns:ns3="dddb6205-b587-48e9-966b-eaf3788a1fca" xmlns:ns4="595976d9-60d2-477e-8f1b-158bc2703175" targetNamespace="http://schemas.microsoft.com/office/2006/metadata/properties" ma:root="true" ma:fieldsID="70bf522ccf86d39f52de752c2d60b437" ns3:_="" ns4:_="">
    <xsd:import namespace="dddb6205-b587-48e9-966b-eaf3788a1fca"/>
    <xsd:import namespace="595976d9-60d2-477e-8f1b-158bc27031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6205-b587-48e9-966b-eaf3788a1f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Ühiskasutuse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Ühiskasutusse andmise üksikasjad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Vihjeräsi jagamine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Viimane jagaja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Viimase jagamise aeg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976d9-60d2-477e-8f1b-158bc27031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323684-DA9A-4A17-8524-0BA9C3559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b6205-b587-48e9-966b-eaf3788a1fca"/>
    <ds:schemaRef ds:uri="595976d9-60d2-477e-8f1b-158bc2703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9ECA1E-C34A-4719-B050-053D010871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DC6F56-D8A3-4BA2-9D8B-F5D9F3288BF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95976d9-60d2-477e-8f1b-158bc2703175"/>
    <ds:schemaRef ds:uri="dddb6205-b587-48e9-966b-eaf3788a1fc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MEHED JOOKSUKROSS</vt:lpstr>
      <vt:lpstr>NAISED JOOKSUKROSS</vt:lpstr>
      <vt:lpstr>KÕNDIJAD</vt:lpstr>
      <vt:lpstr>ORIENTEERUMINE</vt:lpstr>
      <vt:lpstr>LAMADES SURUMINE</vt:lpstr>
      <vt:lpstr>KORVPALL</vt:lpstr>
      <vt:lpstr>SKIERGO</vt:lpstr>
      <vt:lpstr>SÕUDMINE</vt:lpstr>
      <vt:lpstr>WATTBIKE</vt:lpstr>
      <vt:lpstr>PLANK</vt:lpstr>
      <vt:lpstr>SLACK</vt:lpstr>
      <vt:lpstr>KOHTUNIKUD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Epp Jalakas</dc:creator>
  <cp:keywords/>
  <dc:description/>
  <cp:lastModifiedBy>Epp Jalakas</cp:lastModifiedBy>
  <cp:revision/>
  <dcterms:created xsi:type="dcterms:W3CDTF">2020-09-17T10:16:43Z</dcterms:created>
  <dcterms:modified xsi:type="dcterms:W3CDTF">2020-09-22T05:10:41Z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0x0101000FB983F4EE05D04996AE82BD1F427134</vt:lpwstr>
  </property>
</Properties>
</file>